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igoda\Desktop\LICITAÇÃO MANUT PREDIAL\"/>
    </mc:Choice>
  </mc:AlternateContent>
  <xr:revisionPtr revIDLastSave="0" documentId="13_ncr:1_{43D44A81-BA1A-4092-B45E-034BAC834030}" xr6:coauthVersionLast="47" xr6:coauthVersionMax="47" xr10:uidLastSave="{00000000-0000-0000-0000-000000000000}"/>
  <bookViews>
    <workbookView xWindow="-120" yWindow="-120" windowWidth="20730" windowHeight="11160" tabRatio="990" xr2:uid="{00000000-000D-0000-FFFF-FFFF00000000}"/>
  </bookViews>
  <sheets>
    <sheet name="PREÇO HOMEM MÊS-SUPERVISOR" sheetId="1" r:id="rId1"/>
    <sheet name="PREÇO HOMEM MÊS-ELETRICISTA" sheetId="2" r:id="rId2"/>
    <sheet name="PREÇO HOMEM MÊS-PINTOR" sheetId="3" r:id="rId3"/>
    <sheet name="PREÇO HOMEM MÊS - ENCANADOR" sheetId="4" r:id="rId4"/>
    <sheet name="PREÇO HOMEM MÊS - PEDREIRO" sheetId="5" r:id="rId5"/>
    <sheet name="PREÇO HOMEM MÊS - AUXILIAR" sheetId="6" r:id="rId6"/>
    <sheet name="UNIFORMES" sheetId="7" r:id="rId7"/>
    <sheet name="EPIS" sheetId="8" r:id="rId8"/>
    <sheet name="FERRAMENTAS" sheetId="9" r:id="rId9"/>
    <sheet name="PLANILHA RESUMO" sheetId="10" r:id="rId10"/>
  </sheets>
  <definedNames>
    <definedName name="_1Excel_BuiltIn_Print_Area_1_1">#REF!</definedName>
    <definedName name="Excel_BuiltIn_Print_Area_1">#REF!</definedName>
    <definedName name="Excel_BuiltIn_Print_Area_1_1">#REF!</definedName>
  </definedNames>
  <calcPr calcId="191029"/>
  <extLst>
    <ext uri="GoogleSheetsCustomDataVersion1">
      <go:sheetsCustomData xmlns:go="http://customooxmlschemas.google.com/" r:id="rId14" roundtripDataSignature="AMtx7mg3XEwGE1t0sIfBKSH+Qt6FkALtqQ=="/>
    </ext>
  </extLst>
</workbook>
</file>

<file path=xl/calcChain.xml><?xml version="1.0" encoding="utf-8"?>
<calcChain xmlns="http://schemas.openxmlformats.org/spreadsheetml/2006/main">
  <c r="N12" i="10" l="1"/>
  <c r="N11" i="10"/>
  <c r="N10" i="10"/>
  <c r="J168" i="6"/>
  <c r="J170" i="6"/>
  <c r="J170" i="5"/>
  <c r="J168" i="5"/>
  <c r="J170" i="4"/>
  <c r="J168" i="4"/>
  <c r="J170" i="3"/>
  <c r="J168" i="3"/>
  <c r="J170" i="2"/>
  <c r="J169" i="2"/>
  <c r="J168" i="2"/>
  <c r="J176" i="1"/>
  <c r="J174" i="1"/>
  <c r="J169" i="6"/>
  <c r="J169" i="3"/>
  <c r="F59" i="9"/>
  <c r="J169" i="5" s="1"/>
  <c r="F57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9" i="8" s="1"/>
  <c r="F20" i="8" s="1"/>
  <c r="F22" i="8" s="1"/>
  <c r="F2" i="8"/>
  <c r="E5" i="7"/>
  <c r="E4" i="7"/>
  <c r="E3" i="7"/>
  <c r="E2" i="7"/>
  <c r="E6" i="7" s="1"/>
  <c r="E7" i="7" s="1"/>
  <c r="E9" i="7" s="1"/>
  <c r="J212" i="6"/>
  <c r="J206" i="6"/>
  <c r="C195" i="6"/>
  <c r="C193" i="6"/>
  <c r="C192" i="6"/>
  <c r="C191" i="6"/>
  <c r="C190" i="6"/>
  <c r="C189" i="6"/>
  <c r="I182" i="6"/>
  <c r="J172" i="6"/>
  <c r="J193" i="6" s="1"/>
  <c r="J126" i="6"/>
  <c r="J125" i="6"/>
  <c r="H125" i="6"/>
  <c r="H124" i="6"/>
  <c r="J124" i="6" s="1"/>
  <c r="J123" i="6"/>
  <c r="J122" i="6"/>
  <c r="J121" i="6"/>
  <c r="H120" i="6"/>
  <c r="J120" i="6" s="1"/>
  <c r="J119" i="6"/>
  <c r="H118" i="6"/>
  <c r="J118" i="6" s="1"/>
  <c r="H117" i="6"/>
  <c r="J117" i="6" s="1"/>
  <c r="J116" i="6"/>
  <c r="H115" i="6"/>
  <c r="J115" i="6" s="1"/>
  <c r="J93" i="6"/>
  <c r="J73" i="6"/>
  <c r="J72" i="6"/>
  <c r="J71" i="6"/>
  <c r="I63" i="6"/>
  <c r="I47" i="6"/>
  <c r="I46" i="6"/>
  <c r="J40" i="6"/>
  <c r="J212" i="5"/>
  <c r="J206" i="5"/>
  <c r="C195" i="5"/>
  <c r="C193" i="5"/>
  <c r="C192" i="5"/>
  <c r="C191" i="5"/>
  <c r="C190" i="5"/>
  <c r="C189" i="5"/>
  <c r="I182" i="5"/>
  <c r="J126" i="5"/>
  <c r="H125" i="5"/>
  <c r="J125" i="5" s="1"/>
  <c r="H124" i="5"/>
  <c r="J124" i="5" s="1"/>
  <c r="J123" i="5"/>
  <c r="J122" i="5"/>
  <c r="J121" i="5"/>
  <c r="J120" i="5"/>
  <c r="H120" i="5"/>
  <c r="J119" i="5"/>
  <c r="H118" i="5"/>
  <c r="J118" i="5" s="1"/>
  <c r="H117" i="5"/>
  <c r="J117" i="5" s="1"/>
  <c r="J116" i="5"/>
  <c r="H115" i="5"/>
  <c r="J115" i="5" s="1"/>
  <c r="J93" i="5"/>
  <c r="J73" i="5"/>
  <c r="J72" i="5"/>
  <c r="J71" i="5"/>
  <c r="I63" i="5"/>
  <c r="I47" i="5"/>
  <c r="I46" i="5"/>
  <c r="I48" i="5" s="1"/>
  <c r="J40" i="5"/>
  <c r="J189" i="5" s="1"/>
  <c r="J213" i="4"/>
  <c r="J207" i="4"/>
  <c r="C196" i="4"/>
  <c r="C194" i="4"/>
  <c r="C193" i="4"/>
  <c r="C192" i="4"/>
  <c r="C191" i="4"/>
  <c r="C190" i="4"/>
  <c r="I182" i="4"/>
  <c r="J126" i="4"/>
  <c r="H125" i="4"/>
  <c r="J125" i="4" s="1"/>
  <c r="H124" i="4"/>
  <c r="J124" i="4" s="1"/>
  <c r="J123" i="4"/>
  <c r="J122" i="4"/>
  <c r="J121" i="4"/>
  <c r="J120" i="4"/>
  <c r="H120" i="4"/>
  <c r="J119" i="4"/>
  <c r="H118" i="4"/>
  <c r="J118" i="4" s="1"/>
  <c r="H117" i="4"/>
  <c r="J117" i="4" s="1"/>
  <c r="J116" i="4"/>
  <c r="H115" i="4"/>
  <c r="J115" i="4" s="1"/>
  <c r="J127" i="4" s="1"/>
  <c r="J93" i="4"/>
  <c r="J73" i="4"/>
  <c r="J72" i="4"/>
  <c r="J71" i="4"/>
  <c r="I63" i="4"/>
  <c r="I47" i="4"/>
  <c r="I46" i="4"/>
  <c r="I48" i="4" s="1"/>
  <c r="J40" i="4"/>
  <c r="J212" i="3"/>
  <c r="J206" i="3"/>
  <c r="C195" i="3"/>
  <c r="C193" i="3"/>
  <c r="C192" i="3"/>
  <c r="C191" i="3"/>
  <c r="C190" i="3"/>
  <c r="C189" i="3"/>
  <c r="I182" i="3"/>
  <c r="J126" i="3"/>
  <c r="H125" i="3"/>
  <c r="J125" i="3" s="1"/>
  <c r="H124" i="3"/>
  <c r="J124" i="3" s="1"/>
  <c r="J123" i="3"/>
  <c r="J122" i="3"/>
  <c r="J121" i="3"/>
  <c r="H120" i="3"/>
  <c r="J120" i="3" s="1"/>
  <c r="J119" i="3"/>
  <c r="H118" i="3"/>
  <c r="J118" i="3" s="1"/>
  <c r="H117" i="3"/>
  <c r="J117" i="3" s="1"/>
  <c r="J116" i="3"/>
  <c r="H115" i="3"/>
  <c r="J115" i="3" s="1"/>
  <c r="J127" i="3" s="1"/>
  <c r="J93" i="3"/>
  <c r="J75" i="3"/>
  <c r="J73" i="3"/>
  <c r="J72" i="3"/>
  <c r="J71" i="3"/>
  <c r="I63" i="3"/>
  <c r="I47" i="3"/>
  <c r="I46" i="3"/>
  <c r="I48" i="3" s="1"/>
  <c r="J40" i="3"/>
  <c r="J189" i="3" s="1"/>
  <c r="J212" i="2"/>
  <c r="J206" i="2"/>
  <c r="C195" i="2"/>
  <c r="C193" i="2"/>
  <c r="C192" i="2"/>
  <c r="C191" i="2"/>
  <c r="C190" i="2"/>
  <c r="C189" i="2"/>
  <c r="I182" i="2"/>
  <c r="J126" i="2"/>
  <c r="H125" i="2"/>
  <c r="J125" i="2" s="1"/>
  <c r="J124" i="2"/>
  <c r="H124" i="2"/>
  <c r="J123" i="2"/>
  <c r="J122" i="2"/>
  <c r="J121" i="2"/>
  <c r="H120" i="2"/>
  <c r="J120" i="2" s="1"/>
  <c r="J119" i="2"/>
  <c r="H118" i="2"/>
  <c r="J118" i="2" s="1"/>
  <c r="J117" i="2"/>
  <c r="H117" i="2"/>
  <c r="J116" i="2"/>
  <c r="H115" i="2"/>
  <c r="J115" i="2" s="1"/>
  <c r="J93" i="2"/>
  <c r="J73" i="2"/>
  <c r="J72" i="2"/>
  <c r="J71" i="2"/>
  <c r="J75" i="2" s="1"/>
  <c r="I63" i="2"/>
  <c r="I47" i="2"/>
  <c r="I46" i="2"/>
  <c r="I48" i="2" s="1"/>
  <c r="J40" i="2"/>
  <c r="J189" i="2" s="1"/>
  <c r="J217" i="1"/>
  <c r="J216" i="1"/>
  <c r="J219" i="1" s="1"/>
  <c r="J211" i="1"/>
  <c r="C200" i="1"/>
  <c r="C198" i="1"/>
  <c r="C197" i="1"/>
  <c r="C196" i="1"/>
  <c r="C195" i="1"/>
  <c r="C194" i="1"/>
  <c r="I188" i="1"/>
  <c r="J126" i="1"/>
  <c r="H125" i="1"/>
  <c r="J125" i="1" s="1"/>
  <c r="H124" i="1"/>
  <c r="J124" i="1" s="1"/>
  <c r="J123" i="1"/>
  <c r="J122" i="1"/>
  <c r="J121" i="1"/>
  <c r="H120" i="1"/>
  <c r="J120" i="1" s="1"/>
  <c r="J119" i="1"/>
  <c r="H118" i="1"/>
  <c r="J118" i="1" s="1"/>
  <c r="H117" i="1"/>
  <c r="J117" i="1" s="1"/>
  <c r="J116" i="1"/>
  <c r="H115" i="1"/>
  <c r="J115" i="1" s="1"/>
  <c r="J93" i="1"/>
  <c r="J73" i="1"/>
  <c r="J72" i="1"/>
  <c r="J71" i="1"/>
  <c r="I63" i="1"/>
  <c r="I47" i="1"/>
  <c r="I46" i="1"/>
  <c r="J40" i="1"/>
  <c r="J99" i="1" s="1"/>
  <c r="I99" i="1" s="1"/>
  <c r="J172" i="3" l="1"/>
  <c r="J193" i="3" s="1"/>
  <c r="J75" i="6"/>
  <c r="I48" i="6"/>
  <c r="J75" i="5"/>
  <c r="J46" i="5"/>
  <c r="J172" i="5"/>
  <c r="J193" i="5" s="1"/>
  <c r="J75" i="4"/>
  <c r="J75" i="1"/>
  <c r="J84" i="1" s="1"/>
  <c r="I48" i="1"/>
  <c r="J127" i="2"/>
  <c r="J169" i="4"/>
  <c r="J172" i="4" s="1"/>
  <c r="J194" i="4" s="1"/>
  <c r="J172" i="2"/>
  <c r="J193" i="2" s="1"/>
  <c r="F56" i="9"/>
  <c r="J175" i="1" s="1"/>
  <c r="J178" i="1" s="1"/>
  <c r="J198" i="1" s="1"/>
  <c r="J127" i="1"/>
  <c r="J46" i="1"/>
  <c r="J194" i="1"/>
  <c r="J46" i="2"/>
  <c r="J46" i="3"/>
  <c r="J99" i="4"/>
  <c r="I99" i="4" s="1"/>
  <c r="J127" i="6"/>
  <c r="J46" i="4"/>
  <c r="J190" i="4"/>
  <c r="J47" i="1"/>
  <c r="J47" i="2"/>
  <c r="J99" i="2"/>
  <c r="I99" i="2" s="1"/>
  <c r="J47" i="3"/>
  <c r="J127" i="5"/>
  <c r="J99" i="3"/>
  <c r="I99" i="3" s="1"/>
  <c r="J47" i="4"/>
  <c r="J47" i="6"/>
  <c r="J99" i="6"/>
  <c r="I99" i="6" s="1"/>
  <c r="J189" i="6"/>
  <c r="J47" i="5"/>
  <c r="J48" i="5" s="1"/>
  <c r="J56" i="5" s="1"/>
  <c r="J99" i="5"/>
  <c r="I99" i="5" s="1"/>
  <c r="J46" i="6"/>
  <c r="J48" i="6" s="1"/>
  <c r="J82" i="6" s="1"/>
  <c r="J55" i="5" l="1"/>
  <c r="J61" i="5"/>
  <c r="J60" i="5"/>
  <c r="J48" i="4"/>
  <c r="J48" i="2"/>
  <c r="J82" i="5"/>
  <c r="J62" i="5"/>
  <c r="J58" i="5"/>
  <c r="J59" i="5"/>
  <c r="J63" i="5" s="1"/>
  <c r="J83" i="5" s="1"/>
  <c r="J57" i="5"/>
  <c r="J57" i="4"/>
  <c r="J62" i="4"/>
  <c r="J59" i="6"/>
  <c r="J62" i="6"/>
  <c r="J55" i="4"/>
  <c r="J59" i="2"/>
  <c r="J48" i="1"/>
  <c r="J102" i="6"/>
  <c r="I102" i="6" s="1"/>
  <c r="J61" i="6"/>
  <c r="J60" i="6"/>
  <c r="J58" i="6"/>
  <c r="J57" i="6"/>
  <c r="J56" i="6"/>
  <c r="J55" i="6"/>
  <c r="J59" i="4"/>
  <c r="J56" i="4"/>
  <c r="J48" i="3"/>
  <c r="J82" i="4" l="1"/>
  <c r="J102" i="4" s="1"/>
  <c r="I102" i="4" s="1"/>
  <c r="J60" i="4"/>
  <c r="J61" i="4"/>
  <c r="J58" i="4"/>
  <c r="J58" i="2"/>
  <c r="J62" i="2"/>
  <c r="J56" i="2"/>
  <c r="J60" i="2"/>
  <c r="J57" i="2"/>
  <c r="J61" i="2"/>
  <c r="J55" i="2"/>
  <c r="J82" i="2"/>
  <c r="J98" i="6"/>
  <c r="I98" i="6" s="1"/>
  <c r="J101" i="6"/>
  <c r="I101" i="6" s="1"/>
  <c r="J97" i="6"/>
  <c r="I97" i="6" s="1"/>
  <c r="J98" i="4"/>
  <c r="I98" i="4" s="1"/>
  <c r="J101" i="4"/>
  <c r="I101" i="4" s="1"/>
  <c r="J97" i="4"/>
  <c r="I97" i="4" s="1"/>
  <c r="J63" i="6"/>
  <c r="J83" i="6" s="1"/>
  <c r="J85" i="6" s="1"/>
  <c r="J101" i="5"/>
  <c r="I101" i="5" s="1"/>
  <c r="J97" i="5"/>
  <c r="I97" i="5" s="1"/>
  <c r="J98" i="5"/>
  <c r="I98" i="5" s="1"/>
  <c r="J102" i="2"/>
  <c r="I102" i="2" s="1"/>
  <c r="J82" i="3"/>
  <c r="J62" i="3"/>
  <c r="J58" i="3"/>
  <c r="J59" i="3"/>
  <c r="J56" i="3"/>
  <c r="J55" i="3"/>
  <c r="J60" i="3"/>
  <c r="J61" i="3"/>
  <c r="J57" i="3"/>
  <c r="J55" i="1"/>
  <c r="J59" i="1"/>
  <c r="J82" i="1"/>
  <c r="J61" i="1"/>
  <c r="J57" i="1"/>
  <c r="J60" i="1"/>
  <c r="J56" i="1"/>
  <c r="J58" i="1"/>
  <c r="J62" i="1"/>
  <c r="J63" i="4"/>
  <c r="J83" i="4" s="1"/>
  <c r="J85" i="4" s="1"/>
  <c r="J85" i="5"/>
  <c r="J102" i="5"/>
  <c r="I102" i="5" s="1"/>
  <c r="J63" i="2" l="1"/>
  <c r="J83" i="2" s="1"/>
  <c r="J85" i="2" s="1"/>
  <c r="J101" i="2"/>
  <c r="I101" i="2" s="1"/>
  <c r="J97" i="2"/>
  <c r="I97" i="2" s="1"/>
  <c r="J98" i="2"/>
  <c r="I98" i="2" s="1"/>
  <c r="J191" i="4"/>
  <c r="J100" i="4"/>
  <c r="I100" i="4" s="1"/>
  <c r="J96" i="4"/>
  <c r="J190" i="6"/>
  <c r="J100" i="6"/>
  <c r="I100" i="6" s="1"/>
  <c r="J96" i="6"/>
  <c r="J100" i="5"/>
  <c r="I100" i="5" s="1"/>
  <c r="J190" i="5"/>
  <c r="J96" i="5"/>
  <c r="J97" i="1"/>
  <c r="I97" i="1" s="1"/>
  <c r="J101" i="1"/>
  <c r="I101" i="1" s="1"/>
  <c r="J98" i="1"/>
  <c r="I98" i="1" s="1"/>
  <c r="J63" i="3"/>
  <c r="J83" i="3" s="1"/>
  <c r="J85" i="3" s="1"/>
  <c r="J98" i="3"/>
  <c r="I98" i="3" s="1"/>
  <c r="J101" i="3"/>
  <c r="I101" i="3" s="1"/>
  <c r="J97" i="3"/>
  <c r="I97" i="3" s="1"/>
  <c r="J102" i="1"/>
  <c r="I102" i="1" s="1"/>
  <c r="J63" i="1"/>
  <c r="J83" i="1" s="1"/>
  <c r="J85" i="1" s="1"/>
  <c r="J102" i="3"/>
  <c r="I102" i="3" s="1"/>
  <c r="J190" i="2" l="1"/>
  <c r="J100" i="2"/>
  <c r="I100" i="2" s="1"/>
  <c r="J96" i="2"/>
  <c r="I96" i="2" s="1"/>
  <c r="I103" i="2" s="1"/>
  <c r="J190" i="3"/>
  <c r="J100" i="3"/>
  <c r="I100" i="3" s="1"/>
  <c r="J96" i="3"/>
  <c r="J195" i="1"/>
  <c r="J100" i="1"/>
  <c r="I100" i="1" s="1"/>
  <c r="J96" i="1"/>
  <c r="I96" i="4"/>
  <c r="I103" i="4" s="1"/>
  <c r="J103" i="4"/>
  <c r="J103" i="5"/>
  <c r="I96" i="5"/>
  <c r="I103" i="5" s="1"/>
  <c r="I96" i="6"/>
  <c r="I103" i="6" s="1"/>
  <c r="J103" i="6"/>
  <c r="J103" i="2" l="1"/>
  <c r="B131" i="2" s="1"/>
  <c r="F131" i="2" s="1"/>
  <c r="G141" i="2" s="1"/>
  <c r="J191" i="6"/>
  <c r="B131" i="6"/>
  <c r="F131" i="6" s="1"/>
  <c r="G141" i="6" s="1"/>
  <c r="E160" i="6"/>
  <c r="I160" i="6" s="1"/>
  <c r="I161" i="6" s="1"/>
  <c r="J191" i="5"/>
  <c r="E160" i="5"/>
  <c r="I160" i="5" s="1"/>
  <c r="I161" i="5" s="1"/>
  <c r="B131" i="5"/>
  <c r="F131" i="5" s="1"/>
  <c r="G141" i="5" s="1"/>
  <c r="J191" i="2"/>
  <c r="E160" i="2"/>
  <c r="I160" i="2" s="1"/>
  <c r="I161" i="2" s="1"/>
  <c r="J103" i="1"/>
  <c r="I96" i="1"/>
  <c r="I103" i="1" s="1"/>
  <c r="J192" i="4"/>
  <c r="E160" i="4"/>
  <c r="I160" i="4" s="1"/>
  <c r="I161" i="4" s="1"/>
  <c r="B131" i="4"/>
  <c r="F131" i="4" s="1"/>
  <c r="G141" i="4" s="1"/>
  <c r="I96" i="3"/>
  <c r="I103" i="3" s="1"/>
  <c r="J103" i="3"/>
  <c r="J143" i="4" l="1"/>
  <c r="I143" i="4" s="1"/>
  <c r="J146" i="4"/>
  <c r="I146" i="4" s="1"/>
  <c r="J142" i="4"/>
  <c r="I142" i="4" s="1"/>
  <c r="J145" i="4"/>
  <c r="I145" i="4" s="1"/>
  <c r="J141" i="4"/>
  <c r="J144" i="4"/>
  <c r="I144" i="4" s="1"/>
  <c r="J196" i="1"/>
  <c r="B131" i="1"/>
  <c r="F131" i="1" s="1"/>
  <c r="G141" i="1" s="1"/>
  <c r="E160" i="1"/>
  <c r="J145" i="5"/>
  <c r="I145" i="5" s="1"/>
  <c r="J143" i="5"/>
  <c r="I143" i="5" s="1"/>
  <c r="J141" i="5"/>
  <c r="J146" i="5"/>
  <c r="I146" i="5" s="1"/>
  <c r="J144" i="5"/>
  <c r="I144" i="5" s="1"/>
  <c r="J142" i="5"/>
  <c r="I142" i="5" s="1"/>
  <c r="J146" i="6"/>
  <c r="I146" i="6" s="1"/>
  <c r="J144" i="6"/>
  <c r="I144" i="6" s="1"/>
  <c r="J142" i="6"/>
  <c r="I142" i="6" s="1"/>
  <c r="J145" i="6"/>
  <c r="I145" i="6" s="1"/>
  <c r="J143" i="6"/>
  <c r="I143" i="6" s="1"/>
  <c r="J141" i="6"/>
  <c r="J145" i="2"/>
  <c r="I145" i="2" s="1"/>
  <c r="J143" i="2"/>
  <c r="I143" i="2" s="1"/>
  <c r="J141" i="2"/>
  <c r="J146" i="2"/>
  <c r="I146" i="2" s="1"/>
  <c r="J144" i="2"/>
  <c r="I144" i="2" s="1"/>
  <c r="J142" i="2"/>
  <c r="I142" i="2" s="1"/>
  <c r="J191" i="3"/>
  <c r="B131" i="3"/>
  <c r="F131" i="3" s="1"/>
  <c r="G141" i="3" s="1"/>
  <c r="E160" i="3"/>
  <c r="I160" i="3" s="1"/>
  <c r="I161" i="3" s="1"/>
  <c r="J144" i="3" l="1"/>
  <c r="I144" i="3" s="1"/>
  <c r="J143" i="3"/>
  <c r="I143" i="3" s="1"/>
  <c r="J146" i="3"/>
  <c r="I146" i="3" s="1"/>
  <c r="J142" i="3"/>
  <c r="I142" i="3" s="1"/>
  <c r="J145" i="3"/>
  <c r="I145" i="3" s="1"/>
  <c r="J141" i="3"/>
  <c r="J147" i="6"/>
  <c r="J154" i="6" s="1"/>
  <c r="J156" i="6" s="1"/>
  <c r="J192" i="6" s="1"/>
  <c r="J194" i="6" s="1"/>
  <c r="I141" i="6"/>
  <c r="I147" i="6" s="1"/>
  <c r="I160" i="1"/>
  <c r="I161" i="1" s="1"/>
  <c r="E166" i="1" s="1"/>
  <c r="G166" i="1" s="1"/>
  <c r="I141" i="4"/>
  <c r="I147" i="4" s="1"/>
  <c r="J147" i="4"/>
  <c r="J154" i="4" s="1"/>
  <c r="J156" i="4" s="1"/>
  <c r="J193" i="4" s="1"/>
  <c r="J195" i="4" s="1"/>
  <c r="J147" i="2"/>
  <c r="J154" i="2" s="1"/>
  <c r="J156" i="2" s="1"/>
  <c r="J192" i="2" s="1"/>
  <c r="J194" i="2" s="1"/>
  <c r="I141" i="2"/>
  <c r="I147" i="2" s="1"/>
  <c r="J147" i="5"/>
  <c r="J154" i="5" s="1"/>
  <c r="J156" i="5" s="1"/>
  <c r="J192" i="5" s="1"/>
  <c r="J194" i="5" s="1"/>
  <c r="I141" i="5"/>
  <c r="I147" i="5" s="1"/>
  <c r="J145" i="1"/>
  <c r="I145" i="1" s="1"/>
  <c r="J143" i="1"/>
  <c r="I143" i="1" s="1"/>
  <c r="J141" i="1"/>
  <c r="J146" i="1"/>
  <c r="I146" i="1" s="1"/>
  <c r="J144" i="1"/>
  <c r="I144" i="1" s="1"/>
  <c r="J142" i="1"/>
  <c r="I142" i="1" s="1"/>
  <c r="J181" i="5" l="1"/>
  <c r="J176" i="5"/>
  <c r="J180" i="5"/>
  <c r="J179" i="5"/>
  <c r="J211" i="5" s="1"/>
  <c r="J214" i="5" s="1"/>
  <c r="J180" i="2"/>
  <c r="J181" i="2"/>
  <c r="J179" i="2"/>
  <c r="J211" i="2" s="1"/>
  <c r="J214" i="2" s="1"/>
  <c r="J176" i="2"/>
  <c r="I141" i="3"/>
  <c r="I147" i="3" s="1"/>
  <c r="J147" i="3"/>
  <c r="J154" i="3" s="1"/>
  <c r="J156" i="3" s="1"/>
  <c r="J192" i="3" s="1"/>
  <c r="J194" i="3" s="1"/>
  <c r="J147" i="1"/>
  <c r="J154" i="1" s="1"/>
  <c r="J156" i="1" s="1"/>
  <c r="J197" i="1" s="1"/>
  <c r="J199" i="1" s="1"/>
  <c r="I141" i="1"/>
  <c r="I147" i="1" s="1"/>
  <c r="H166" i="1"/>
  <c r="I166" i="1" s="1"/>
  <c r="I168" i="1" s="1"/>
  <c r="J180" i="4"/>
  <c r="J176" i="4"/>
  <c r="J181" i="4"/>
  <c r="J179" i="4"/>
  <c r="J212" i="4" s="1"/>
  <c r="J215" i="4" s="1"/>
  <c r="J179" i="6"/>
  <c r="J211" i="6" s="1"/>
  <c r="J214" i="6" s="1"/>
  <c r="J181" i="6"/>
  <c r="J176" i="6"/>
  <c r="J180" i="6"/>
  <c r="J180" i="3" l="1"/>
  <c r="J179" i="3"/>
  <c r="J211" i="3" s="1"/>
  <c r="J214" i="3" s="1"/>
  <c r="J176" i="3"/>
  <c r="J181" i="3"/>
  <c r="J177" i="4"/>
  <c r="J182" i="4" s="1"/>
  <c r="J177" i="5"/>
  <c r="J182" i="5" s="1"/>
  <c r="J177" i="2"/>
  <c r="J182" i="2" s="1"/>
  <c r="J177" i="6"/>
  <c r="J182" i="6" s="1"/>
  <c r="J186" i="1"/>
  <c r="J185" i="1"/>
  <c r="J187" i="1"/>
  <c r="J182" i="1"/>
  <c r="J213" i="5" l="1"/>
  <c r="J195" i="5"/>
  <c r="J196" i="5" s="1"/>
  <c r="F7" i="10" s="1"/>
  <c r="H7" i="10" s="1"/>
  <c r="J7" i="10" s="1"/>
  <c r="J177" i="3"/>
  <c r="J182" i="3" s="1"/>
  <c r="J196" i="4"/>
  <c r="J197" i="4" s="1"/>
  <c r="F6" i="10" s="1"/>
  <c r="H6" i="10" s="1"/>
  <c r="J6" i="10" s="1"/>
  <c r="J214" i="4"/>
  <c r="J183" i="1"/>
  <c r="J188" i="1" s="1"/>
  <c r="J213" i="6"/>
  <c r="J195" i="6"/>
  <c r="J196" i="6" s="1"/>
  <c r="F9" i="10" s="1"/>
  <c r="H9" i="10" s="1"/>
  <c r="J9" i="10" s="1"/>
  <c r="J195" i="2"/>
  <c r="J196" i="2" s="1"/>
  <c r="F5" i="10" s="1"/>
  <c r="H5" i="10" s="1"/>
  <c r="J5" i="10" s="1"/>
  <c r="J213" i="2"/>
  <c r="J200" i="1" l="1"/>
  <c r="J201" i="1" s="1"/>
  <c r="F4" i="10" s="1"/>
  <c r="H4" i="10" s="1"/>
  <c r="J4" i="10" s="1"/>
  <c r="J218" i="1"/>
  <c r="J195" i="3"/>
  <c r="J196" i="3" s="1"/>
  <c r="F8" i="10" s="1"/>
  <c r="H8" i="10" s="1"/>
  <c r="J8" i="10" s="1"/>
  <c r="J213" i="3"/>
  <c r="M2" i="10" l="1"/>
  <c r="M10" i="10" l="1"/>
  <c r="M11" i="10"/>
  <c r="N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2" authorId="0" shapeId="0" xr:uid="{00000000-0006-0000-0000-000007000000}">
      <text>
        <r>
          <rPr>
            <sz val="10"/>
            <color rgb="FF000000"/>
            <rFont val="Arial"/>
          </rPr>
          <t>======
ID#AAAANTYhB1A
Rafael Duarte da Silva    (2021-07-15 17:45:29)
Conforme CCT</t>
        </r>
      </text>
    </comment>
    <comment ref="G72" authorId="0" shapeId="0" xr:uid="{00000000-0006-0000-0000-000005000000}">
      <text>
        <r>
          <rPr>
            <sz val="10"/>
            <color rgb="FF000000"/>
            <rFont val="Arial"/>
          </rPr>
          <t>======
ID#AAAANTYhB1I
Rafael Duarte da Silva    (2021-07-15 17:45:29)
Conforme CCT</t>
        </r>
      </text>
    </comment>
    <comment ref="I72" authorId="0" shapeId="0" xr:uid="{00000000-0006-0000-0000-000006000000}">
      <text>
        <r>
          <rPr>
            <sz val="10"/>
            <color rgb="FF000000"/>
            <rFont val="Arial"/>
          </rPr>
          <t>======
ID#AAAANTYhB1E
Rafael Duarte da Silva    (2021-07-15 17:45:29)
Conforme CCT</t>
        </r>
      </text>
    </comment>
    <comment ref="E159" authorId="0" shapeId="0" xr:uid="{00000000-0006-0000-0000-000002000000}">
      <text>
        <r>
          <rPr>
            <sz val="10"/>
            <color rgb="FF000000"/>
            <rFont val="Arial"/>
          </rPr>
          <t>======
ID#AAAANTYhB2Q
Rafael Duarte da Silva    (2021-07-15 17:45:29)
Módulo 1 + Módulo 2 + Módulo 3 + Módulo 4</t>
        </r>
      </text>
    </comment>
    <comment ref="G159" authorId="0" shapeId="0" xr:uid="{00000000-0006-0000-0000-000003000000}">
      <text>
        <r>
          <rPr>
            <sz val="10"/>
            <color rgb="FF000000"/>
            <rFont val="Arial"/>
          </rPr>
          <t>======
ID#AAAANTYhB2I
Rafael Duarte da Silva    (2021-07-15 17:45:29)
IPCA acumulado do ano de 2019</t>
        </r>
      </text>
    </comment>
    <comment ref="G165" authorId="0" shapeId="0" xr:uid="{00000000-0006-0000-0000-000001000000}">
      <text>
        <r>
          <rPr>
            <sz val="10"/>
            <color rgb="FF000000"/>
            <rFont val="Arial"/>
          </rPr>
          <t>======
ID#AAAANTYhB2o
Rafael Duarte da Silva    (2021-07-15 17:45:29)
Base de Cálculo x 12% em relação a soma de todos os itens de custo para cada cargo de servente.</t>
        </r>
      </text>
    </comment>
    <comment ref="H165" authorId="0" shapeId="0" xr:uid="{00000000-0006-0000-0000-000004000000}">
      <text>
        <r>
          <rPr>
            <sz val="10"/>
            <color rgb="FF000000"/>
            <rFont val="Arial"/>
          </rPr>
          <t>======
ID#AAAANTYhB1c
Jonatas Marques Oliveira dos Santos    (2021-07-15 17:45:29)
Corresponde ao percentual de 9,25% incidente no custo dos insumos.</t>
        </r>
      </text>
    </comment>
    <comment ref="I166" authorId="0" shapeId="0" xr:uid="{00000000-0006-0000-0000-000008000000}">
      <text>
        <r>
          <rPr>
            <sz val="10"/>
            <color rgb="FF000000"/>
            <rFont val="Arial"/>
          </rPr>
          <t>======
ID#AAAANTYhB08
Jonatas Marques Oliveira dos Santos    (2021-07-15 17:45:29)
Retira-se o valor correspondente ao COFINS, visto que será tributado no módulo CITL, evitando a bitributação. Valor = INSUMOS - COFINS.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JJXm3nuPlIHwd9X1LYbsoryF7I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2" authorId="0" shapeId="0" xr:uid="{00000000-0006-0000-0100-000005000000}">
      <text>
        <r>
          <rPr>
            <sz val="10"/>
            <color rgb="FF000000"/>
            <rFont val="Arial"/>
          </rPr>
          <t>======
ID#AAAANTYhB1Y
Rafael Duarte da Silva    (2021-07-15 17:45:29)
Conforme CCT</t>
        </r>
      </text>
    </comment>
    <comment ref="G72" authorId="0" shapeId="0" xr:uid="{00000000-0006-0000-0100-000002000000}">
      <text>
        <r>
          <rPr>
            <sz val="10"/>
            <color rgb="FF000000"/>
            <rFont val="Arial"/>
          </rPr>
          <t>======
ID#AAAANTYhB2k
Rafael Duarte da Silva    (2021-07-15 17:45:29)
Conforme CCT</t>
        </r>
      </text>
    </comment>
    <comment ref="I72" authorId="0" shapeId="0" xr:uid="{00000000-0006-0000-0100-000003000000}">
      <text>
        <r>
          <rPr>
            <sz val="10"/>
            <color rgb="FF000000"/>
            <rFont val="Arial"/>
          </rPr>
          <t>======
ID#AAAANTYhB2E
Rafael Duarte da Silva    (2021-07-15 17:45:29)
Conforme CCT</t>
        </r>
      </text>
    </comment>
    <comment ref="E159" authorId="0" shapeId="0" xr:uid="{00000000-0006-0000-0100-000004000000}">
      <text>
        <r>
          <rPr>
            <sz val="10"/>
            <color rgb="FF000000"/>
            <rFont val="Arial"/>
          </rPr>
          <t>======
ID#AAAANTYhB1g
Rafael Duarte da Silva    (2021-07-15 17:45:29)
Módulo 1 + Módulo 2 + Módulo 3 + Módulo 4</t>
        </r>
      </text>
    </comment>
    <comment ref="G159" authorId="0" shapeId="0" xr:uid="{00000000-0006-0000-0100-000001000000}">
      <text>
        <r>
          <rPr>
            <sz val="10"/>
            <color rgb="FF000000"/>
            <rFont val="Arial"/>
          </rPr>
          <t>======
ID#AAAANTYhB28
Rafael Duarte da Silva    (2021-07-15 17:45:29)
IPCA acumulado do ano de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4nWDGRkJNdHsuJtYHfkr3bSom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2" authorId="0" shapeId="0" xr:uid="{00000000-0006-0000-0200-000001000000}">
      <text>
        <r>
          <rPr>
            <sz val="10"/>
            <color rgb="FF000000"/>
            <rFont val="Arial"/>
          </rPr>
          <t>======
ID#AAAANTYhB2w
Rafael Duarte da Silva    (2021-07-15 17:45:29)
Conforme CCT</t>
        </r>
      </text>
    </comment>
    <comment ref="G72" authorId="0" shapeId="0" xr:uid="{00000000-0006-0000-0200-000005000000}">
      <text>
        <r>
          <rPr>
            <sz val="10"/>
            <color rgb="FF000000"/>
            <rFont val="Arial"/>
          </rPr>
          <t>======
ID#AAAANTYhB1M
Rafael Duarte da Silva    (2021-07-15 17:45:29)
Conforme CCT</t>
        </r>
      </text>
    </comment>
    <comment ref="I72" authorId="0" shapeId="0" xr:uid="{00000000-0006-0000-0200-000004000000}">
      <text>
        <r>
          <rPr>
            <sz val="10"/>
            <color rgb="FF000000"/>
            <rFont val="Arial"/>
          </rPr>
          <t>======
ID#AAAANTYhB1o
Rafael Duarte da Silva    (2021-07-15 17:45:29)
Conforme CCT</t>
        </r>
      </text>
    </comment>
    <comment ref="E159" authorId="0" shapeId="0" xr:uid="{00000000-0006-0000-0200-000002000000}">
      <text>
        <r>
          <rPr>
            <sz val="10"/>
            <color rgb="FF000000"/>
            <rFont val="Arial"/>
          </rPr>
          <t>======
ID#AAAANTYhB2s
Rafael Duarte da Silva    (2021-07-15 17:45:29)
Módulo 1 + Módulo 2 + Módulo 3 + Módulo 4</t>
        </r>
      </text>
    </comment>
    <comment ref="G159" authorId="0" shapeId="0" xr:uid="{00000000-0006-0000-0200-000003000000}">
      <text>
        <r>
          <rPr>
            <sz val="10"/>
            <color rgb="FF000000"/>
            <rFont val="Arial"/>
          </rPr>
          <t>======
ID#AAAANTYhB1k
Rafael Duarte da Silva    (2021-07-15 17:45:29)
IPCA acumulado do ano de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k67vD/S4FASh/7PeTpg97unhR6g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2" authorId="0" shapeId="0" xr:uid="{00000000-0006-0000-0300-000001000000}">
      <text>
        <r>
          <rPr>
            <sz val="10"/>
            <color rgb="FF000000"/>
            <rFont val="Arial"/>
          </rPr>
          <t>======
ID#AAAANTYhB24
Rafael Duarte da Silva    (2021-07-15 17:45:29)
Conforme CCT</t>
        </r>
      </text>
    </comment>
    <comment ref="G72" authorId="0" shapeId="0" xr:uid="{00000000-0006-0000-0300-000002000000}">
      <text>
        <r>
          <rPr>
            <sz val="10"/>
            <color rgb="FF000000"/>
            <rFont val="Arial"/>
          </rPr>
          <t>======
ID#AAAANTYhB2U
Rafael Duarte da Silva    (2021-07-15 17:45:29)
Conforme CCT</t>
        </r>
      </text>
    </comment>
    <comment ref="I72" authorId="0" shapeId="0" xr:uid="{00000000-0006-0000-0300-000004000000}">
      <text>
        <r>
          <rPr>
            <sz val="10"/>
            <color rgb="FF000000"/>
            <rFont val="Arial"/>
          </rPr>
          <t>======
ID#AAAANTYhB1w
Rafael Duarte da Silva    (2021-07-15 17:45:29)
Conforme CCT</t>
        </r>
      </text>
    </comment>
    <comment ref="E159" authorId="0" shapeId="0" xr:uid="{00000000-0006-0000-0300-000005000000}">
      <text>
        <r>
          <rPr>
            <sz val="10"/>
            <color rgb="FF000000"/>
            <rFont val="Arial"/>
          </rPr>
          <t>======
ID#AAAANTYhB1s
Rafael Duarte da Silva    (2021-07-15 17:45:29)
Módulo 1 + Módulo 2 + Módulo 3 + Módulo 4</t>
        </r>
      </text>
    </comment>
    <comment ref="G159" authorId="0" shapeId="0" xr:uid="{00000000-0006-0000-0300-000003000000}">
      <text>
        <r>
          <rPr>
            <sz val="10"/>
            <color rgb="FF000000"/>
            <rFont val="Arial"/>
          </rPr>
          <t>======
ID#AAAANTYhB14
Rafael Duarte da Silva    (2021-07-15 17:45:29)
IPCA acumulado do ano de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3jTnw00Oc0NJLL2pJ4F/qGcjgjQ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2" authorId="0" shapeId="0" xr:uid="{00000000-0006-0000-0400-000005000000}">
      <text>
        <r>
          <rPr>
            <sz val="10"/>
            <color rgb="FF000000"/>
            <rFont val="Arial"/>
          </rPr>
          <t>======
ID#AAAANTYhB1U
Rafael Duarte da Silva    (2021-07-15 17:45:29)
Conforme CCT</t>
        </r>
      </text>
    </comment>
    <comment ref="G72" authorId="0" shapeId="0" xr:uid="{00000000-0006-0000-0400-000004000000}">
      <text>
        <r>
          <rPr>
            <sz val="10"/>
            <color rgb="FF000000"/>
            <rFont val="Arial"/>
          </rPr>
          <t>======
ID#AAAANTYhB10
Rafael Duarte da Silva    (2021-07-15 17:45:29)
Conforme CCT</t>
        </r>
      </text>
    </comment>
    <comment ref="I72" authorId="0" shapeId="0" xr:uid="{00000000-0006-0000-0400-000002000000}">
      <text>
        <r>
          <rPr>
            <sz val="10"/>
            <color rgb="FF000000"/>
            <rFont val="Arial"/>
          </rPr>
          <t>======
ID#AAAANTYhB18
Rafael Duarte da Silva    (2021-07-15 17:45:29)
Conforme CCT</t>
        </r>
      </text>
    </comment>
    <comment ref="E159" authorId="0" shapeId="0" xr:uid="{00000000-0006-0000-0400-000001000000}">
      <text>
        <r>
          <rPr>
            <sz val="10"/>
            <color rgb="FF000000"/>
            <rFont val="Arial"/>
          </rPr>
          <t>======
ID#AAAANTYhB2Y
Rafael Duarte da Silva    (2021-07-15 17:45:29)
Módulo 1 + Módulo 2 + Módulo 3 + Módulo 4</t>
        </r>
      </text>
    </comment>
    <comment ref="G159" authorId="0" shapeId="0" xr:uid="{00000000-0006-0000-0400-000003000000}">
      <text>
        <r>
          <rPr>
            <sz val="10"/>
            <color rgb="FF000000"/>
            <rFont val="Arial"/>
          </rPr>
          <t>======
ID#AAAANTYhB2A
Rafael Duarte da Silva    (2021-07-15 17:45:29)
IPCA acumulado do ano de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Duz5cUDZi+dEjRKJfCKslItvljA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2" authorId="0" shapeId="0" xr:uid="{00000000-0006-0000-0500-000005000000}">
      <text>
        <r>
          <rPr>
            <sz val="10"/>
            <color rgb="FF000000"/>
            <rFont val="Arial"/>
          </rPr>
          <t>======
ID#AAAANTYhB1Q
Rafael Duarte da Silva    (2021-07-15 17:45:29)
Conforme CCT</t>
        </r>
      </text>
    </comment>
    <comment ref="G72" authorId="0" shapeId="0" xr:uid="{00000000-0006-0000-0500-000004000000}">
      <text>
        <r>
          <rPr>
            <sz val="10"/>
            <color rgb="FF000000"/>
            <rFont val="Arial"/>
          </rPr>
          <t>======
ID#AAAANTYhB2M
Rafael Duarte da Silva    (2021-07-15 17:45:29)
Conforme CCT</t>
        </r>
      </text>
    </comment>
    <comment ref="I72" authorId="0" shapeId="0" xr:uid="{00000000-0006-0000-0500-000001000000}">
      <text>
        <r>
          <rPr>
            <sz val="10"/>
            <color rgb="FF000000"/>
            <rFont val="Arial"/>
          </rPr>
          <t>======
ID#AAAANTYhB20
Rafael Duarte da Silva    (2021-07-15 17:45:29)
Conforme CCT</t>
        </r>
      </text>
    </comment>
    <comment ref="E159" authorId="0" shapeId="0" xr:uid="{00000000-0006-0000-0500-000003000000}">
      <text>
        <r>
          <rPr>
            <sz val="10"/>
            <color rgb="FF000000"/>
            <rFont val="Arial"/>
          </rPr>
          <t>======
ID#AAAANTYhB2c
Rafael Duarte da Silva    (2021-07-15 17:45:29)
Módulo 1 + Módulo 2 + Módulo 3 + Módulo 4</t>
        </r>
      </text>
    </comment>
    <comment ref="G159" authorId="0" shapeId="0" xr:uid="{00000000-0006-0000-0500-000002000000}">
      <text>
        <r>
          <rPr>
            <sz val="10"/>
            <color rgb="FF000000"/>
            <rFont val="Arial"/>
          </rPr>
          <t>======
ID#AAAANTYhB2g
Rafael Duarte da Silva    (2021-07-15 17:45:29)
IPCA acumulado do ano de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mVyeZmoR01QwUdLsWhH42V5tnMw=="/>
    </ext>
  </extLst>
</comments>
</file>

<file path=xl/sharedStrings.xml><?xml version="1.0" encoding="utf-8"?>
<sst xmlns="http://schemas.openxmlformats.org/spreadsheetml/2006/main" count="1871" uniqueCount="349">
  <si>
    <t>PLANILHA DE CUSTOS E FORMAÇÃO DE PREÇOS</t>
  </si>
  <si>
    <t>Proponente (Razão Social):</t>
  </si>
  <si>
    <t>CNPJ:</t>
  </si>
  <si>
    <t>Nº do Processo:</t>
  </si>
  <si>
    <t>Discriminação dos Serviços</t>
  </si>
  <si>
    <t>A</t>
  </si>
  <si>
    <t>Data de apresentação da proposta</t>
  </si>
  <si>
    <t>B</t>
  </si>
  <si>
    <t>Município/UF</t>
  </si>
  <si>
    <t>C</t>
  </si>
  <si>
    <t>Ano do Acordo, Convenção ou Dissídio Coletivo ou lei</t>
  </si>
  <si>
    <t>D</t>
  </si>
  <si>
    <t>N.º do Acordo, Convenção, Dissídio Coletivo ou lei</t>
  </si>
  <si>
    <t>SEACxSINDLIMP BA000720/2019</t>
  </si>
  <si>
    <t>E</t>
  </si>
  <si>
    <t>Nº de meses de execução contratual</t>
  </si>
  <si>
    <t>Identificação do Serviço</t>
  </si>
  <si>
    <t>Tipo de Serviço</t>
  </si>
  <si>
    <t>Unidade de Medida</t>
  </si>
  <si>
    <t>Quantidade estimada (em função da área total e produtividade)</t>
  </si>
  <si>
    <t>mês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</si>
  <si>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</si>
  <si>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</si>
  <si>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</si>
  <si>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</si>
  <si>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</si>
  <si>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</si>
  <si>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Quantidade de pessoal a ser disponibilizado nesta categoria profissional</t>
  </si>
  <si>
    <t>MÓDULO 1 - COMPOSIÇÃO DA REMUNERAÇÃO</t>
  </si>
  <si>
    <t>COMPOSIÇÃO DA REMUNERAÇÃO</t>
  </si>
  <si>
    <t>VALOR (R$)</t>
  </si>
  <si>
    <t>Salário Base</t>
  </si>
  <si>
    <t xml:space="preserve">Adicional de Periculosidade </t>
  </si>
  <si>
    <t>Adicional de Insalubridade</t>
  </si>
  <si>
    <t>Adicional Noturno</t>
  </si>
  <si>
    <t>Adicional de Hora Noturna Reduzida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</si>
  <si>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</si>
  <si>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</si>
  <si>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</si>
  <si>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</si>
  <si>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</si>
  <si>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%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</si>
  <si>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</si>
  <si>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</si>
  <si>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</si>
  <si>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</si>
  <si>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</si>
  <si>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</si>
  <si>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</si>
  <si>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</si>
  <si>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</si>
  <si>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</si>
  <si>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</si>
  <si>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</si>
  <si>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</si>
  <si>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</si>
  <si>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Valor Unitário</t>
  </si>
  <si>
    <t>Qtde/dia</t>
  </si>
  <si>
    <t>Dias trabalhados para a jornada de 44h semanais</t>
  </si>
  <si>
    <t>Desconto</t>
  </si>
  <si>
    <t>Transporte</t>
  </si>
  <si>
    <t>Auxílio-Refeição/Alimentação</t>
  </si>
  <si>
    <t>Assistência Médica e Familiar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</si>
  <si>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</si>
  <si>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</si>
  <si>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</si>
  <si>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</si>
  <si>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</si>
  <si>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</si>
  <si>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</si>
  <si>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</si>
  <si>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</si>
  <si>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</si>
  <si>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</si>
  <si>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 xml:space="preserve">Percentuais de ocorrência de cada tipo de rescisão </t>
  </si>
  <si>
    <t>Tipos</t>
  </si>
  <si>
    <t>Percentual</t>
  </si>
  <si>
    <t>Demissão SEM Justa Causa - Aviso Prévio Indenizado</t>
  </si>
  <si>
    <t>Demissão SEM Justa Causa - Aviso Prévio Trabalhado</t>
  </si>
  <si>
    <t>Demissão por Justa Causa</t>
  </si>
  <si>
    <t>Total percentual (deve ser igual a 100%)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</si>
  <si>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</si>
  <si>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</si>
  <si>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</si>
  <si>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</si>
  <si>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</si>
  <si>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FGTS, GPS e outras contribuições sobre Aviso Prévio Trabalhado</t>
  </si>
  <si>
    <t xml:space="preserve">Multa do FGTS e Contribuição Social sobre o Aviso Prévio Trabalhado. </t>
  </si>
  <si>
    <t>Demissão por justa causa</t>
  </si>
  <si>
    <t>TOTAL DO MÓDULO 3</t>
  </si>
  <si>
    <t>MÓDULO 4 – CUSTO DE REPOSIÇÃO DO PROFISSIONAL AUSENTE</t>
  </si>
  <si>
    <t>Cálculo da Quantidade Prevista de Dias de Reposição</t>
  </si>
  <si>
    <t>Categoria</t>
  </si>
  <si>
    <t>Incidência Anual</t>
  </si>
  <si>
    <t>Duração Legal da Ausência</t>
  </si>
  <si>
    <t>Proporção de Dias Afetados</t>
  </si>
  <si>
    <t>Dias de Reposição Anual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</si>
  <si>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</si>
  <si>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</si>
  <si>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</si>
  <si>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</si>
  <si>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</si>
  <si>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</si>
  <si>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</si>
  <si>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</si>
  <si>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</si>
  <si>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</si>
  <si>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</si>
  <si>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</si>
  <si>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 de dias para reposição</t>
  </si>
  <si>
    <t>Cálculo do Custo diário do Repositor</t>
  </si>
  <si>
    <t>Base de cálculo</t>
  </si>
  <si>
    <t>Divisor do dia</t>
  </si>
  <si>
    <t>Custo Diário</t>
  </si>
  <si>
    <t xml:space="preserve">Submódulo 4.1 - Substituto nas Ausências Legais  </t>
  </si>
  <si>
    <t>Dias de Reposição</t>
  </si>
  <si>
    <t>Substituto na cobertura de Férias</t>
  </si>
  <si>
    <t>Substituto na cobertura de Ausências Legais</t>
  </si>
  <si>
    <t>Substituto na cobertura de Licença Paternidade</t>
  </si>
  <si>
    <t>Substituto na cobertura de Afastamento Maternidade</t>
  </si>
  <si>
    <t>Substituto na cobertura de outras ausências (especificar)</t>
  </si>
  <si>
    <t>TOTAL SUBMÓDULO 4.1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</si>
  <si>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</si>
  <si>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</si>
  <si>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</si>
  <si>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</si>
  <si>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</si>
  <si>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</si>
  <si>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</si>
  <si>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UNIFORMES E EPIS - COMPOSIÇÃO - VALOR ANUAL</t>
  </si>
  <si>
    <t>Base de Cálculo</t>
  </si>
  <si>
    <t>Valor Total</t>
  </si>
  <si>
    <t>Valor total Anual</t>
  </si>
  <si>
    <t>MATERIAIS - COMPOSIÇÃO - VALOR ANUAL</t>
  </si>
  <si>
    <t>Item</t>
  </si>
  <si>
    <t xml:space="preserve">Insumos </t>
  </si>
  <si>
    <t>COFINS</t>
  </si>
  <si>
    <t>Valor Total Mensal</t>
  </si>
  <si>
    <t>Valor mensal por empregado</t>
  </si>
  <si>
    <t>MÓDULO 5 – INSUMOS DIVERSOS</t>
  </si>
  <si>
    <t>INSUMOS DIVERSOS</t>
  </si>
  <si>
    <t xml:space="preserve">Uniformes </t>
  </si>
  <si>
    <t>-</t>
  </si>
  <si>
    <t>Materiais e equipamentos</t>
  </si>
  <si>
    <t>EPI's  e EPC's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</si>
  <si>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</si>
  <si>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</si>
  <si>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</si>
  <si>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</si>
  <si>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</si>
  <si>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</si>
  <si>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</si>
  <si>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</si>
  <si>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</si>
  <si>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C.3</t>
  </si>
  <si>
    <t>ISS</t>
  </si>
  <si>
    <t>TOTAL DO MÓDULO 6</t>
  </si>
  <si>
    <t>As empresas devem demonstrar a utilização do regime de Lucro Real/Presumido. O regime adotado deve corresponder aos valores de tributos adotados.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</si>
  <si>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</si>
  <si>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</si>
  <si>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</si>
  <si>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</si>
  <si>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</si>
  <si>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</si>
  <si>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</si>
  <si>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</si>
  <si>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</si>
  <si>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</si>
  <si>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</si>
  <si>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</si>
  <si>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</si>
  <si>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</si>
  <si>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</si>
  <si>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</si>
  <si>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</si>
  <si>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</si>
  <si>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</si>
  <si>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</si>
  <si>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</si>
  <si>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</si>
  <si>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</si>
  <si>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</si>
  <si>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</si>
  <si>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</si>
  <si>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Quantidade total a contratar (em função da unidade de medida)</t>
  </si>
  <si>
    <t>Dias trabalhados</t>
  </si>
  <si>
    <t>UNIFORMES - COMPOSIÇÃO - VALOR ANUAL</t>
  </si>
  <si>
    <t>Preço Unitário</t>
  </si>
  <si>
    <t>Valor Total Anual</t>
  </si>
  <si>
    <t>EPI  e EPC</t>
  </si>
  <si>
    <t>ITEM</t>
  </si>
  <si>
    <t>DESCRIÇÃO DA PEÇA DO UNIFORME</t>
  </si>
  <si>
    <t>QUANT. ANUAL</t>
  </si>
  <si>
    <t>PREÇO UNIT. (R$)</t>
  </si>
  <si>
    <t>PREÇO TOTAL (R$)</t>
  </si>
  <si>
    <t>Bata em brim, com emblema da empresa e com bolsos</t>
  </si>
  <si>
    <t>Calça em brim, com emblema da empresa</t>
  </si>
  <si>
    <t>Bota, raspa de couro, de 1ª qualidade</t>
  </si>
  <si>
    <t>Par de meias de algodão</t>
  </si>
  <si>
    <t>CUSTO ANUAL COM UNIFORMES (R$)</t>
  </si>
  <si>
    <t>CUSTO MENSAL COM UNIFORMES (R$)</t>
  </si>
  <si>
    <t>QUANTIDADE DE POSTOS</t>
  </si>
  <si>
    <t>CUSTO MENSAL COM UNIFORMES POR POSTO (R$)</t>
  </si>
  <si>
    <t>DESCRIÇÃO DO EPI / EPC</t>
  </si>
  <si>
    <t>UNID.</t>
  </si>
  <si>
    <t>Capacete de segurança c/ jugular;</t>
  </si>
  <si>
    <t>UND</t>
  </si>
  <si>
    <t>Óculos de proteção;</t>
  </si>
  <si>
    <r>
      <rPr>
        <sz val="9"/>
        <color rgb="FF000000"/>
        <rFont val="Arial"/>
      </rPr>
      <t xml:space="preserve">Protetor auricular tipo </t>
    </r>
    <r>
      <rPr>
        <i/>
        <sz val="9"/>
        <color rgb="FF000000"/>
        <rFont val="Arial"/>
      </rPr>
      <t>plug</t>
    </r>
    <r>
      <rPr>
        <sz val="9"/>
        <color rgb="FF000000"/>
        <rFont val="Arial"/>
      </rPr>
      <t>;</t>
    </r>
  </si>
  <si>
    <t>Protetor auricular tipo concha;</t>
  </si>
  <si>
    <t>Respirador descartável em fibra sintética;</t>
  </si>
  <si>
    <t>Luvas de malha;</t>
  </si>
  <si>
    <t>PAR</t>
  </si>
  <si>
    <t>Luvas de látex;</t>
  </si>
  <si>
    <t>Luvas isolantes de borracha p/ eletricista;</t>
  </si>
  <si>
    <t>Botas de segurança de PVC, 07 léguas;</t>
  </si>
  <si>
    <t>Cinto de segurança c/ talabarte (para atividades desenvolvidas em alturas superiores a 02 metros).</t>
  </si>
  <si>
    <t>CJ</t>
  </si>
  <si>
    <t>Cinturão abdominal lombar;</t>
  </si>
  <si>
    <t>Conjunto de vestimentas anti-chamas NR-10</t>
  </si>
  <si>
    <t>Cone de sinalização fabricado em polietileno, com refletivo e altura de 75 cm;</t>
  </si>
  <si>
    <t>Balizador para tapume / cerquite de 1,2 m, fabricado em polietileno, com refletivo adesivo;</t>
  </si>
  <si>
    <t>Cavalete plástico, desmontável, fabricado em polietileno, c/ 1,03 m de altura;</t>
  </si>
  <si>
    <t>Fita zebrada para sinalização e isolamento de áreas 7 cm x 200 m;</t>
  </si>
  <si>
    <t>ROLO</t>
  </si>
  <si>
    <t>Tela tapume, fabricada em polietileno, 1,2 m x 50 m.</t>
  </si>
  <si>
    <t>CUSTO ANUAL COM EPI'S E EPC'S (R$)</t>
  </si>
  <si>
    <t>CUSTO MENSAL COM EPI'S E EPC'S (R$)</t>
  </si>
  <si>
    <t>CUSTO MENSAL COM EPI'S E EPC'S POR POSTO (R$)</t>
  </si>
  <si>
    <t>DESCRIÇÃO DA FERRAMENTA / EQUIPAMENTO</t>
  </si>
  <si>
    <t>QUANT.</t>
  </si>
  <si>
    <t>CUSTO UNIT. DE AQUISIÇÃO (R$)</t>
  </si>
  <si>
    <t>TAXA ANUAL DE DEPRECIAÇÃO (R$)¹</t>
  </si>
  <si>
    <t>VALOR ANUAL DEPRECIAÇÃO (R$)</t>
  </si>
  <si>
    <t>Alicate de bico 6” com cabo isolado para 1.000 V</t>
  </si>
  <si>
    <t>Alicate universal eletricista 8” com cabo isolado para 1.000 V</t>
  </si>
  <si>
    <t>Alicate prensa terminais manual 10 a 35 mm²</t>
  </si>
  <si>
    <t>Alicate crimpador RJ45</t>
  </si>
  <si>
    <t>Alicate hidráulico prensa terminais 10 a 300 mm²</t>
  </si>
  <si>
    <t>Jogo de serras copo 3/4" a 2 1/2"</t>
  </si>
  <si>
    <t>Alicate amperímetro digital</t>
  </si>
  <si>
    <t>Arco de serra 12"</t>
  </si>
  <si>
    <t>Lâmina de serra</t>
  </si>
  <si>
    <t>Jogo de broca de vídea de 03 mm a 12 mm</t>
  </si>
  <si>
    <t>Pá de bico com cabo de madeira 120 cm</t>
  </si>
  <si>
    <t>Jogo de chave Phillips (03x75 / 5x10 / 06x125 mm) com ponta fosfatizada e magnetizada</t>
  </si>
  <si>
    <t>Lanterna grande recarregável</t>
  </si>
  <si>
    <t>Jogo de chaves combinadas (06 a 17 mm)</t>
  </si>
  <si>
    <t>Alavanca sextavada, comprimento = 2,10 m</t>
  </si>
  <si>
    <t>Cavadeira articulada, com cabo de madeira 120 cm</t>
  </si>
  <si>
    <t>Caixa para ferramentas 5 gavetas, com cadeado</t>
  </si>
  <si>
    <t>Martelo tipo bola 250 g, com cabo 30 cm</t>
  </si>
  <si>
    <t>Trena metálica 05 m</t>
  </si>
  <si>
    <t>Caneta teste 12 a 1.000 V</t>
  </si>
  <si>
    <t>Picareta com cabo de madeira 90 cm</t>
  </si>
  <si>
    <r>
      <rPr>
        <sz val="9"/>
        <color rgb="FF000000"/>
        <rFont val="Arial"/>
      </rPr>
      <t xml:space="preserve">Furadeira 450 W x 3500 V </t>
    </r>
    <r>
      <rPr>
        <i/>
        <sz val="9"/>
        <color rgb="FF000000"/>
        <rFont val="Arial"/>
      </rPr>
      <t>auto reverse</t>
    </r>
  </si>
  <si>
    <t>Torquês 8”</t>
  </si>
  <si>
    <t>Desempenadeira de madeira nº 14</t>
  </si>
  <si>
    <t>Desempenadeira de aço</t>
  </si>
  <si>
    <t>Martelo p/ pedreiro, 02 cortes</t>
  </si>
  <si>
    <t>Colher de pedreiro nº 10</t>
  </si>
  <si>
    <t>Linha de pedreiro 100 m</t>
  </si>
  <si>
    <t>Nível de madeira 30 cm</t>
  </si>
  <si>
    <t>Mangueira de nível 10 m, D = 08 mm</t>
  </si>
  <si>
    <t>Régua de alumínio 2 m</t>
  </si>
  <si>
    <t>Ponteiro</t>
  </si>
  <si>
    <t>Talhadeira</t>
  </si>
  <si>
    <t>Marreta 01 kg</t>
  </si>
  <si>
    <t>Prumo nº 05</t>
  </si>
  <si>
    <t>Espátula p/ pintura</t>
  </si>
  <si>
    <t>Pistola para pintura conforme tipo</t>
  </si>
  <si>
    <t>Bandeja (tabuleiro) para tinta</t>
  </si>
  <si>
    <t>Caçamba para pintura (balde)</t>
  </si>
  <si>
    <t>Suporte para rolo de pintura</t>
  </si>
  <si>
    <t>Desempenadeira PVC para textura rústica</t>
  </si>
  <si>
    <t>Alicate bomba d’água</t>
  </si>
  <si>
    <t>Desentupidor manual tipo sucção</t>
  </si>
  <si>
    <t>Alicate universal</t>
  </si>
  <si>
    <t>Jogo de brocas de aço rápido 01 até 13 mm</t>
  </si>
  <si>
    <t>Pá quadrada com cabo de madeira 120 cm</t>
  </si>
  <si>
    <t>Escada doméstica (02 lances) de 12 degraus</t>
  </si>
  <si>
    <t>Escada 19 degraus extensível de fibra de vidro</t>
  </si>
  <si>
    <t>Painel/módulo de andaime metálico tubular de encaixe, com largura de 1,5 m e altura de 1,0 m</t>
  </si>
  <si>
    <r>
      <rPr>
        <sz val="9"/>
        <color rgb="FF000000"/>
        <rFont val="Arial"/>
      </rPr>
      <t xml:space="preserve">Jogo de chave </t>
    </r>
    <r>
      <rPr>
        <i/>
        <sz val="9"/>
        <color rgb="FF000000"/>
        <rFont val="Arial"/>
      </rPr>
      <t>allen</t>
    </r>
    <r>
      <rPr>
        <sz val="9"/>
        <color rgb="FF000000"/>
        <rFont val="Arial"/>
      </rPr>
      <t xml:space="preserve"> 1/16" a 1/2"</t>
    </r>
  </si>
  <si>
    <t>Chave de grifo 36”</t>
  </si>
  <si>
    <t>Jogo de chave de soquetes até 32 mm</t>
  </si>
  <si>
    <t>Furadeira de impacto, mandril de ½”, potência 500 W</t>
  </si>
  <si>
    <t>Enxada com cabo 2 ½”</t>
  </si>
  <si>
    <t>TOTAL ANUAL (R$)</t>
  </si>
  <si>
    <t>TOTAL MENSAL (R$)</t>
  </si>
  <si>
    <t>VALOR MENSAL POR POSTO (R$)</t>
  </si>
  <si>
    <t>Nota¹: Taxas anuais de depreciação conforme Anexo III da Instrução Normativa RFB Nº 1700, de 14 de março de 2017.</t>
  </si>
  <si>
    <t>GRUPO</t>
  </si>
  <si>
    <t>DESCRIÇÃO</t>
  </si>
  <si>
    <t>Unidade</t>
  </si>
  <si>
    <t>Quant.</t>
  </si>
  <si>
    <t>Valor Unitário (R$)</t>
  </si>
  <si>
    <t>Valor Total (R$)</t>
  </si>
  <si>
    <t>Serviços continuados de manutenção predial, com dedicação exclusiva de mão de obra</t>
  </si>
  <si>
    <t>Mês</t>
  </si>
  <si>
    <t>Valor Proposto por Empregado (B)</t>
  </si>
  <si>
    <t>Qtde. de Empregados por Posto (C)</t>
  </si>
  <si>
    <t>Qtde. de Postos (E)</t>
  </si>
  <si>
    <t>Valor Total do Serviço (F) = (D x E)</t>
  </si>
  <si>
    <t>I</t>
  </si>
  <si>
    <t>Manutenção Predial</t>
  </si>
  <si>
    <t>Supervisor de construções e manutenção</t>
  </si>
  <si>
    <t>Eletricista de instalações (edifícios)</t>
  </si>
  <si>
    <t>Encanador</t>
  </si>
  <si>
    <t>Pedreiro</t>
  </si>
  <si>
    <t>Pintor</t>
  </si>
  <si>
    <t>Auxiliar de manutenção predial (meio profissional)</t>
  </si>
  <si>
    <t>Serviços eventuais sob demanda, conforme tabela SINAPI</t>
  </si>
  <si>
    <t>Fornecimento de materiais para serviços de manutenção predial, sob demanda, conforme tabela SINAPI</t>
  </si>
  <si>
    <t>VALOR GLOBAL ESTIMADO</t>
  </si>
  <si>
    <r>
      <rPr>
        <b/>
        <sz val="10"/>
        <color rgb="FFFF0000"/>
        <rFont val="Arial"/>
        <family val="2"/>
      </rPr>
      <t>Atenção</t>
    </r>
    <r>
      <rPr>
        <sz val="10"/>
        <color rgb="FFFF0000"/>
        <rFont val="Arial"/>
        <family val="2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</si>
  <si>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b/>
        <sz val="10"/>
        <color rgb="FFFF0000"/>
        <rFont val="Arial"/>
        <family val="2"/>
      </rPr>
      <t>Instrução 1</t>
    </r>
    <r>
      <rPr>
        <sz val="10"/>
        <color rgb="FFFF0000"/>
        <rFont val="Arial"/>
        <family val="2"/>
      </rPr>
      <t xml:space="preserve">: Para utilização deste modelo, </t>
    </r>
    <r>
      <rPr>
        <b/>
        <sz val="10"/>
        <color rgb="FFFF0000"/>
        <rFont val="Arial"/>
        <family val="2"/>
      </rPr>
      <t xml:space="preserve">preencher apenas os campos sombreados </t>
    </r>
    <r>
      <rPr>
        <b/>
        <sz val="10"/>
        <color rgb="FF95B3D7"/>
        <rFont val="Arial"/>
        <family val="2"/>
      </rPr>
      <t>em azul</t>
    </r>
    <r>
      <rPr>
        <sz val="10"/>
        <color rgb="FFFF0000"/>
        <rFont val="Arial"/>
        <family val="2"/>
      </rPr>
      <t>.</t>
    </r>
  </si>
  <si>
    <r>
      <rPr>
        <b/>
        <sz val="10"/>
        <color rgb="FFFF0000"/>
        <rFont val="Arial"/>
        <family val="2"/>
      </rPr>
      <t>Instrução 2</t>
    </r>
    <r>
      <rPr>
        <sz val="10"/>
        <color rgb="FFFF0000"/>
        <rFont val="Arial"/>
        <family val="2"/>
      </rPr>
      <t xml:space="preserve">: as planilhas de custos e formação de preços, bem como seus eventuais anexos (limpeza), devem ser entregues em conjunto com o "modelo para apresentação da proposta", anexo do Edital. </t>
    </r>
    <r>
      <rPr>
        <b/>
        <sz val="10"/>
        <color rgb="FFFF0000"/>
        <rFont val="Arial"/>
        <family val="2"/>
      </rPr>
      <t>Os textos destacados em vermelho podem ser excluídos da versão final</t>
    </r>
    <r>
      <rPr>
        <sz val="10"/>
        <color rgb="FFFF0000"/>
        <rFont val="Arial"/>
        <family val="2"/>
      </rPr>
      <t xml:space="preserve"> a ser assinada pelo representante legal da licitante e entregue para a CVM, visto tratar-se de meras instruções.</t>
    </r>
  </si>
  <si>
    <r>
      <t>Pregão Eletrônico CVM n.º</t>
    </r>
    <r>
      <rPr>
        <sz val="10"/>
        <color theme="4"/>
        <rFont val="Arial"/>
        <family val="2"/>
      </rPr>
      <t xml:space="preserve"> </t>
    </r>
  </si>
  <si>
    <r>
      <t>13 (Décimo-terceiro) salário</t>
    </r>
    <r>
      <rPr>
        <sz val="10"/>
        <color rgb="FFFF0000"/>
        <rFont val="Arial"/>
        <family val="2"/>
      </rPr>
      <t xml:space="preserve"> </t>
    </r>
  </si>
  <si>
    <t>Férias e Adicional de Férias</t>
  </si>
  <si>
    <r>
      <t xml:space="preserve">Nota 1: </t>
    </r>
    <r>
      <rPr>
        <sz val="10"/>
        <color rgb="FFFF0000"/>
        <rFont val="Arial"/>
        <family val="2"/>
      </rPr>
      <t xml:space="preserve">O Módulo 1 refere-se ao </t>
    </r>
    <r>
      <rPr>
        <b/>
        <sz val="10"/>
        <color rgb="FFFF0000"/>
        <rFont val="Arial"/>
        <family val="2"/>
      </rPr>
      <t>valor mensal devido ao empregado</t>
    </r>
    <r>
      <rPr>
        <sz val="10"/>
        <color rgb="FFFF0000"/>
        <rFont val="Arial"/>
        <family val="2"/>
      </rPr>
      <t xml:space="preserve"> pela prestação do serviço no período de 12 meses.</t>
    </r>
  </si>
  <si>
    <r>
      <t>Nota 1:</t>
    </r>
    <r>
      <rPr>
        <sz val="10"/>
        <color rgb="FFFF0000"/>
        <rFont val="Arial"/>
        <family val="2"/>
      </rPr>
      <t xml:space="preserve"> Como a planilha de custos e formação de preços é calculada </t>
    </r>
    <r>
      <rPr>
        <u/>
        <sz val="10"/>
        <color rgb="FFFF0000"/>
        <rFont val="Arial"/>
        <family val="2"/>
      </rPr>
      <t>mensalmente</t>
    </r>
    <r>
      <rPr>
        <sz val="10"/>
        <color rgb="FFFF0000"/>
        <rFont val="Arial"/>
        <family val="2"/>
      </rPr>
      <t xml:space="preserve">, provisiona-se proporcionalmente 1/12 (um doze avos) dos valores referentes a gratificação natalina, férias e adicional de férias. </t>
    </r>
    <r>
      <rPr>
        <b/>
        <sz val="10"/>
        <color rgb="FFFF0000"/>
        <rFont val="Arial"/>
        <family val="2"/>
      </rPr>
      <t>(Redação dada pela Instrução Normativa nº 7, de 2018)</t>
    </r>
  </si>
  <si>
    <r>
      <t>Nota 2:</t>
    </r>
    <r>
      <rPr>
        <sz val="10"/>
        <color rgb="FFFF0000"/>
        <rFont val="Arial"/>
        <family val="2"/>
      </rPr>
      <t xml:space="preserve"> O adicional de férias contido no Submódulo 2.1 corresponde a 1/3 (um terço) da remuneração que por sua vez é divido por 12 (doze) conforme Nota 1 acima.</t>
    </r>
  </si>
  <si>
    <r>
      <t>Nota 3:</t>
    </r>
    <r>
      <rPr>
        <sz val="10"/>
        <color rgb="FFFF0000"/>
        <rFont val="Arial"/>
        <family val="2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b/>
        <sz val="10"/>
        <color rgb="FFFF0000"/>
        <rFont val="Arial"/>
        <family val="2"/>
      </rPr>
      <t>Esta rubrica, quando da prorrogação contratual, torna-se custo não renovável</t>
    </r>
    <r>
      <rPr>
        <sz val="10"/>
        <color rgb="FFFF0000"/>
        <rFont val="Arial"/>
        <family val="2"/>
      </rPr>
      <t xml:space="preserve">.  </t>
    </r>
    <r>
      <rPr>
        <b/>
        <sz val="10"/>
        <color rgb="FFFF0000"/>
        <rFont val="Arial"/>
        <family val="2"/>
      </rPr>
      <t>(Incluído pela Instrução Normativa nº 7, de 2018)</t>
    </r>
  </si>
  <si>
    <r>
      <t>Nota 1:</t>
    </r>
    <r>
      <rPr>
        <sz val="10"/>
        <color rgb="FFFF0000"/>
        <rFont val="Arial"/>
        <family val="2"/>
      </rPr>
      <t xml:space="preserve"> Os percentuais dos encargos previdenciários, do FGTS e demais contribuições são aqueles estabelecidos pela legislação vigente.</t>
    </r>
  </si>
  <si>
    <r>
      <t>Nota 2:</t>
    </r>
    <r>
      <rPr>
        <sz val="10"/>
        <color rgb="FFFF0000"/>
        <rFont val="Arial"/>
        <family val="2"/>
      </rPr>
      <t xml:space="preserve"> O SAT, a depender do grau de risco do serviço, irá variar entre 1%, para risco leve, de 2%, para risco médio, e de 3% de risco grave.</t>
    </r>
  </si>
  <si>
    <r>
      <t>Nota 3:</t>
    </r>
    <r>
      <rPr>
        <sz val="10"/>
        <color rgb="FFFF0000"/>
        <rFont val="Arial"/>
        <family val="2"/>
      </rPr>
      <t xml:space="preserve"> Esses percentuais incidem sobre o Módulo 1, o Submódulo 2.1. </t>
    </r>
    <r>
      <rPr>
        <b/>
        <sz val="10"/>
        <color rgb="FFFF0000"/>
        <rFont val="Arial"/>
        <family val="2"/>
      </rPr>
      <t>(Redação dada pela Instrução Normativa nº 7, de 2018)</t>
    </r>
  </si>
  <si>
    <r>
      <t>Nota 1:</t>
    </r>
    <r>
      <rPr>
        <sz val="10"/>
        <color rgb="FFFF0000"/>
        <rFont val="Arial"/>
        <family val="2"/>
      </rPr>
      <t xml:space="preserve"> O valor informado deverá ser o custo real do benefício (descontado o valor eventualmente pago pelo empregado).</t>
    </r>
  </si>
  <si>
    <r>
      <t xml:space="preserve">Nota 2: </t>
    </r>
    <r>
      <rPr>
        <sz val="10"/>
        <color rgb="FFFF0000"/>
        <rFont val="Arial"/>
        <family val="2"/>
      </rPr>
      <t>Observar a previsão dos benefícios contidos em Acordos, Convenções e Dissídios Coletivos de Trabalho e atentar-se ao disposto no art. 6º da Instrução Normativa SEGES/MPDG n.º 05/2017.</t>
    </r>
  </si>
  <si>
    <r>
      <rPr>
        <b/>
        <sz val="10"/>
        <color rgb="FFFF0000"/>
        <rFont val="Arial"/>
        <family val="2"/>
      </rPr>
      <t>Nota 1</t>
    </r>
    <r>
      <rPr>
        <sz val="10"/>
        <color rgb="FFFF0000"/>
        <rFont val="Arial"/>
        <family val="2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</si>
  <si>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b/>
        <sz val="10"/>
        <color rgb="FFFF0000"/>
        <rFont val="Arial"/>
        <family val="2"/>
      </rPr>
      <t>Nota 2</t>
    </r>
    <r>
      <rPr>
        <sz val="10"/>
        <color rgb="FFFF0000"/>
        <rFont val="Arial"/>
        <family val="2"/>
      </rPr>
      <t>: A metodologia utilizada nesta planilha, assim como a metodologia da SEGES/MPDG, computa todos os direitos do trabalhador, aplicando a</t>
    </r>
    <r>
      <rPr>
        <b/>
        <sz val="10"/>
        <color rgb="FFFF0000"/>
        <rFont val="Arial"/>
        <family val="2"/>
      </rPr>
      <t xml:space="preserve"> proporcionalidade estimada de ocorrência de aviso prévio indenizado ou trabalhado</t>
    </r>
    <r>
      <rPr>
        <sz val="10"/>
        <color rgb="FFFF0000"/>
        <rFont val="Arial"/>
        <family val="2"/>
      </rPr>
      <t>, relizando provisionamento mensal do custo.</t>
    </r>
  </si>
  <si>
    <r>
      <rPr>
        <b/>
        <sz val="10"/>
        <color rgb="FFFF0000"/>
        <rFont val="Arial"/>
        <family val="2"/>
      </rPr>
      <t>Nota 3</t>
    </r>
    <r>
      <rPr>
        <sz val="10"/>
        <color rgb="FFFF0000"/>
        <rFont val="Arial"/>
        <family val="2"/>
      </rPr>
      <t>: Estes custos deverão ser apreciados atentamente nos casos de prorrogaçao contratual para verificar a necessidade de sua renovação ou não.</t>
    </r>
  </si>
  <si>
    <r>
      <rPr>
        <b/>
        <sz val="10"/>
        <color rgb="FFFF0000"/>
        <rFont val="Arial"/>
        <family val="2"/>
      </rPr>
      <t>Nota 4</t>
    </r>
    <r>
      <rPr>
        <sz val="10"/>
        <color rgb="FFFF0000"/>
        <rFont val="Arial"/>
        <family val="2"/>
      </rPr>
      <t>: Deverão, ainda, ser observados os ditames da Lei nº 12.506, de 2011 e seus impactos no custo quando das prorrogações contratuais.</t>
    </r>
  </si>
  <si>
    <r>
      <rPr>
        <b/>
        <sz val="10"/>
        <color rgb="FFFF0000"/>
        <rFont val="Arial"/>
        <family val="2"/>
      </rPr>
      <t>Nota 5</t>
    </r>
    <r>
      <rPr>
        <sz val="10"/>
        <color rgb="FFFF0000"/>
        <rFont val="Arial"/>
        <family val="2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b/>
        <sz val="10"/>
        <color rgb="FFFF0000"/>
        <rFont val="Arial"/>
        <family val="2"/>
      </rPr>
      <t>haverá o desconto dos valores que, por tratar-se de provisão mensal, deverão ser reduzidos da fatura da empresa contratada</t>
    </r>
    <r>
      <rPr>
        <sz val="10"/>
        <color rgb="FFFF0000"/>
        <rFont val="Arial"/>
        <family val="2"/>
      </rPr>
      <t>.</t>
    </r>
  </si>
  <si>
    <r>
      <rPr>
        <b/>
        <sz val="10"/>
        <color rgb="FFFF0000"/>
        <rFont val="Arial"/>
        <family val="2"/>
      </rPr>
      <t>Nota 6</t>
    </r>
    <r>
      <rPr>
        <sz val="10"/>
        <color rgb="FFFF0000"/>
        <rFont val="Arial"/>
        <family val="2"/>
      </rPr>
      <t>: Igualmente, o cômputo de custos com demissão por justa causa considera a probabilidade de ocorrência desta para provisionamento.</t>
    </r>
  </si>
  <si>
    <r>
      <rPr>
        <b/>
        <sz val="10"/>
        <color rgb="FFFF0000"/>
        <rFont val="Arial"/>
        <family val="2"/>
      </rPr>
      <t>Nota 1</t>
    </r>
    <r>
      <rPr>
        <sz val="10"/>
        <color rgb="FFFF0000"/>
        <rFont val="Arial"/>
        <family val="2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</si>
  <si>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b/>
        <sz val="10"/>
        <color rgb="FFFF0000"/>
        <rFont val="Arial"/>
        <family val="2"/>
      </rPr>
      <t>Nota 2</t>
    </r>
    <r>
      <rPr>
        <sz val="10"/>
        <color rgb="FFFF0000"/>
        <rFont val="Arial"/>
        <family val="2"/>
      </rPr>
      <t xml:space="preserve">: </t>
    </r>
    <r>
      <rPr>
        <b/>
        <sz val="10"/>
        <color rgb="FFFF0000"/>
        <rFont val="Arial"/>
        <family val="2"/>
      </rPr>
      <t>Caberá à licitante provisionar, conforme seu histórico, as incidências anuais (número de ocorrências) para cada categoria de afastamento.</t>
    </r>
  </si>
  <si>
    <r>
      <rPr>
        <b/>
        <sz val="10"/>
        <color rgb="FFFF0000"/>
        <rFont val="Arial"/>
        <family val="2"/>
      </rPr>
      <t>Nota 3</t>
    </r>
    <r>
      <rPr>
        <sz val="10"/>
        <color rgb="FFFF0000"/>
        <rFont val="Arial"/>
        <family val="2"/>
      </rPr>
      <t>: São computados, então, a probabilidade de dias de ausência para cobertura, conforme escala de trabalho mensal.</t>
    </r>
  </si>
  <si>
    <r>
      <rPr>
        <b/>
        <sz val="10"/>
        <color rgb="FFFF0000"/>
        <rFont val="Arial"/>
        <family val="2"/>
      </rPr>
      <t>Nota 4</t>
    </r>
    <r>
      <rPr>
        <sz val="10"/>
        <color rgb="FFFF0000"/>
        <rFont val="Arial"/>
        <family val="2"/>
      </rPr>
      <t xml:space="preserve">: Para jornadas jornadas 12x36h a necessidade de reposição incide somente em 50% do dias de ausência devido à escala. </t>
    </r>
  </si>
  <si>
    <r>
      <rPr>
        <b/>
        <sz val="10"/>
        <color rgb="FFFF0000"/>
        <rFont val="Arial"/>
        <family val="2"/>
      </rPr>
      <t>Nota 5</t>
    </r>
    <r>
      <rPr>
        <sz val="10"/>
        <color rgb="FFFF0000"/>
        <rFont val="Arial"/>
        <family val="2"/>
      </rPr>
      <t>: Na jornada 44h computa-se somente a reposição nos dias úteis, portanto, 69,04% da ausência total.</t>
    </r>
  </si>
  <si>
    <r>
      <t>Subst na cobertura de Ausência por Acidente de Trabalho</t>
    </r>
    <r>
      <rPr>
        <sz val="10"/>
        <color rgb="FFFF0000"/>
        <rFont val="Arial"/>
        <family val="2"/>
      </rPr>
      <t xml:space="preserve"> </t>
    </r>
  </si>
  <si>
    <r>
      <t xml:space="preserve">Nota 1: </t>
    </r>
    <r>
      <rPr>
        <sz val="10"/>
        <color rgb="FFFF0000"/>
        <rFont val="Arial"/>
        <family val="2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b/>
        <sz val="10"/>
        <color rgb="FFFF0000"/>
        <rFont val="Arial"/>
        <family val="2"/>
      </rPr>
      <t>(Redação dada pela Instrução Normativa nº 7, de 2018)</t>
    </r>
  </si>
  <si>
    <r>
      <rPr>
        <b/>
        <sz val="10"/>
        <color rgb="FFFF0000"/>
        <rFont val="Arial"/>
        <family val="2"/>
      </rPr>
      <t>Nota 1</t>
    </r>
    <r>
      <rPr>
        <sz val="10"/>
        <color rgb="FFFF0000"/>
        <rFont val="Arial"/>
        <family val="2"/>
      </rPr>
      <t>: Poderá a licitante detalhar no quadro acima todas as provisões para disponibilização dos uniformes aos seus empregados, conforme especificações e quantitativos mínimos previstos no Termo de Referência  ou, na sua ausência, na CCT. O preenchimento desse quadro por parte da licitante provisoriamente classificada em primeiro lugar não é obrigatório, porém facilita a avaliação de exequibilidade da proposta.</t>
    </r>
  </si>
  <si>
    <r>
      <rPr>
        <b/>
        <sz val="10"/>
        <color rgb="FFFF0000"/>
        <rFont val="Arial"/>
        <family val="2"/>
      </rPr>
      <t>Nota 1</t>
    </r>
    <r>
      <rPr>
        <sz val="10"/>
        <color rgb="FFFF0000"/>
        <rFont val="Arial"/>
        <family val="2"/>
      </rPr>
      <t>: Os insumos dos uniformes são calculados verificando a base de cálculo e multiplicando pelo índice atualizado do IPCA para o ano vigente, conforme detalhado no Caderno Técnico de Limpeza SEGES.</t>
    </r>
  </si>
  <si>
    <t>Eletricista</t>
  </si>
  <si>
    <t>Supervisor</t>
  </si>
  <si>
    <t>Uniformes</t>
  </si>
  <si>
    <t>Auxiliar de 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</si>
</sst>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00%"/>
    <numFmt numFmtId="167" formatCode="_-* #,##0.00_-;\-* #,##0.00_-;_-* &quot;-&quot;??_-;_-@"/>
    <numFmt numFmtId="168" formatCode="_-&quot;R$&quot;\ * #,##0.00_-;\-&quot;R$&quot;\ * #,##0.00_-;_-&quot;R$&quot;\ * &quot;-&quot;??_-;_-@"/>
    <numFmt numFmtId="169" formatCode="&quot;R$&quot;#,##0.00;[Red]\-&quot;R$&quot;#,##0.00"/>
    <numFmt numFmtId="170" formatCode="&quot;R$&quot;\ #,##0.00"/>
  </numFmts>
  <fonts count="19" x14ac:knownFonts="1">
    <font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9"/>
      <color rgb="FF000000"/>
      <name val="Arial"/>
    </font>
    <font>
      <sz val="11"/>
      <color theme="1"/>
      <name val="Calibri"/>
    </font>
    <font>
      <sz val="9"/>
      <color rgb="FF000000"/>
      <name val="Arial"/>
    </font>
    <font>
      <i/>
      <sz val="9"/>
      <color theme="1"/>
      <name val="Arial"/>
    </font>
    <font>
      <i/>
      <sz val="9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95B3D7"/>
      <name val="Arial"/>
      <family val="2"/>
    </font>
    <font>
      <sz val="10"/>
      <color theme="4"/>
      <name val="Arial"/>
      <family val="2"/>
    </font>
    <font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2" fontId="11" fillId="0" borderId="4" xfId="0" applyNumberFormat="1" applyFont="1" applyFill="1" applyBorder="1"/>
    <xf numFmtId="0" fontId="5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wrapText="1"/>
    </xf>
    <xf numFmtId="0" fontId="0" fillId="0" borderId="48" xfId="0" applyFont="1" applyFill="1" applyBorder="1" applyAlignment="1"/>
    <xf numFmtId="0" fontId="4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69" fontId="3" fillId="0" borderId="48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10" fontId="7" fillId="0" borderId="48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4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0" fontId="10" fillId="0" borderId="0" xfId="0" applyFont="1" applyFill="1"/>
    <xf numFmtId="10" fontId="10" fillId="0" borderId="4" xfId="0" applyNumberFormat="1" applyFont="1" applyFill="1" applyBorder="1" applyAlignment="1">
      <alignment horizontal="center"/>
    </xf>
    <xf numFmtId="10" fontId="11" fillId="0" borderId="4" xfId="0" applyNumberFormat="1" applyFont="1" applyFill="1" applyBorder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/>
    <xf numFmtId="10" fontId="10" fillId="0" borderId="9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  <xf numFmtId="167" fontId="10" fillId="0" borderId="0" xfId="0" applyNumberFormat="1" applyFont="1" applyFill="1"/>
    <xf numFmtId="0" fontId="11" fillId="0" borderId="9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left" vertical="center"/>
    </xf>
    <xf numFmtId="10" fontId="10" fillId="0" borderId="1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0" fontId="11" fillId="0" borderId="11" xfId="0" applyFont="1" applyFill="1" applyBorder="1"/>
    <xf numFmtId="0" fontId="11" fillId="0" borderId="7" xfId="0" applyFont="1" applyFill="1" applyBorder="1" applyAlignment="1">
      <alignment horizontal="center"/>
    </xf>
    <xf numFmtId="2" fontId="11" fillId="0" borderId="7" xfId="0" applyNumberFormat="1" applyFont="1" applyFill="1" applyBorder="1"/>
    <xf numFmtId="10" fontId="10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2" fontId="10" fillId="0" borderId="3" xfId="0" applyNumberFormat="1" applyFont="1" applyFill="1" applyBorder="1"/>
    <xf numFmtId="10" fontId="10" fillId="0" borderId="0" xfId="0" applyNumberFormat="1" applyFont="1" applyFill="1"/>
    <xf numFmtId="2" fontId="10" fillId="0" borderId="4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0" fontId="11" fillId="0" borderId="7" xfId="0" applyNumberFormat="1" applyFont="1" applyFill="1" applyBorder="1" applyAlignment="1">
      <alignment horizontal="center"/>
    </xf>
    <xf numFmtId="0" fontId="10" fillId="0" borderId="4" xfId="0" applyFont="1" applyFill="1" applyBorder="1"/>
    <xf numFmtId="10" fontId="10" fillId="0" borderId="4" xfId="0" applyNumberFormat="1" applyFont="1" applyFill="1" applyBorder="1"/>
    <xf numFmtId="2" fontId="10" fillId="0" borderId="9" xfId="0" applyNumberFormat="1" applyFont="1" applyFill="1" applyBorder="1"/>
    <xf numFmtId="2" fontId="10" fillId="0" borderId="5" xfId="0" applyNumberFormat="1" applyFont="1" applyFill="1" applyBorder="1"/>
    <xf numFmtId="0" fontId="14" fillId="0" borderId="0" xfId="0" applyFont="1" applyFill="1" applyAlignment="1">
      <alignment horizontal="left"/>
    </xf>
    <xf numFmtId="10" fontId="14" fillId="0" borderId="0" xfId="0" applyNumberFormat="1" applyFont="1" applyFill="1"/>
    <xf numFmtId="2" fontId="14" fillId="0" borderId="0" xfId="0" applyNumberFormat="1" applyFont="1" applyFill="1"/>
    <xf numFmtId="2" fontId="10" fillId="0" borderId="0" xfId="0" applyNumberFormat="1" applyFont="1" applyFill="1"/>
    <xf numFmtId="165" fontId="11" fillId="0" borderId="0" xfId="0" applyNumberFormat="1" applyFont="1" applyFill="1"/>
    <xf numFmtId="0" fontId="11" fillId="0" borderId="1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0" fillId="0" borderId="24" xfId="0" applyFont="1" applyFill="1" applyBorder="1"/>
    <xf numFmtId="0" fontId="10" fillId="0" borderId="25" xfId="0" applyFont="1" applyFill="1" applyBorder="1"/>
    <xf numFmtId="2" fontId="10" fillId="0" borderId="23" xfId="0" applyNumberFormat="1" applyFont="1" applyFill="1" applyBorder="1"/>
    <xf numFmtId="0" fontId="10" fillId="0" borderId="2" xfId="0" applyFont="1" applyFill="1" applyBorder="1"/>
    <xf numFmtId="0" fontId="10" fillId="0" borderId="28" xfId="0" applyFont="1" applyFill="1" applyBorder="1"/>
    <xf numFmtId="2" fontId="10" fillId="0" borderId="27" xfId="0" applyNumberFormat="1" applyFont="1" applyFill="1" applyBorder="1"/>
    <xf numFmtId="0" fontId="11" fillId="0" borderId="2" xfId="0" applyFont="1" applyFill="1" applyBorder="1"/>
    <xf numFmtId="0" fontId="11" fillId="0" borderId="28" xfId="0" applyFont="1" applyFill="1" applyBorder="1"/>
    <xf numFmtId="0" fontId="10" fillId="0" borderId="32" xfId="0" applyFont="1" applyFill="1" applyBorder="1"/>
    <xf numFmtId="0" fontId="10" fillId="0" borderId="33" xfId="0" applyFont="1" applyFill="1" applyBorder="1"/>
    <xf numFmtId="2" fontId="10" fillId="0" borderId="31" xfId="0" applyNumberFormat="1" applyFont="1" applyFill="1" applyBorder="1"/>
    <xf numFmtId="2" fontId="11" fillId="0" borderId="37" xfId="0" applyNumberFormat="1" applyFont="1" applyFill="1" applyBorder="1"/>
    <xf numFmtId="0" fontId="10" fillId="0" borderId="3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2" fontId="10" fillId="0" borderId="43" xfId="0" applyNumberFormat="1" applyFont="1" applyFill="1" applyBorder="1"/>
    <xf numFmtId="0" fontId="10" fillId="0" borderId="44" xfId="0" applyFont="1" applyFill="1" applyBorder="1" applyAlignment="1">
      <alignment horizontal="center"/>
    </xf>
    <xf numFmtId="2" fontId="10" fillId="0" borderId="45" xfId="0" applyNumberFormat="1" applyFont="1" applyFill="1" applyBorder="1"/>
    <xf numFmtId="0" fontId="11" fillId="0" borderId="0" xfId="0" applyFont="1" applyFill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0" fontId="10" fillId="0" borderId="0" xfId="0" applyNumberFormat="1" applyFont="1" applyFill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/>
    </xf>
    <xf numFmtId="10" fontId="12" fillId="0" borderId="48" xfId="0" applyNumberFormat="1" applyFont="1" applyFill="1" applyBorder="1" applyAlignment="1">
      <alignment horizontal="center" wrapText="1"/>
    </xf>
    <xf numFmtId="168" fontId="10" fillId="0" borderId="48" xfId="0" applyNumberFormat="1" applyFont="1" applyFill="1" applyBorder="1" applyAlignment="1">
      <alignment horizontal="center" vertical="center" wrapText="1"/>
    </xf>
    <xf numFmtId="9" fontId="12" fillId="0" borderId="48" xfId="0" applyNumberFormat="1" applyFont="1" applyFill="1" applyBorder="1" applyAlignment="1">
      <alignment horizontal="center" wrapText="1"/>
    </xf>
    <xf numFmtId="10" fontId="10" fillId="0" borderId="48" xfId="0" applyNumberFormat="1" applyFont="1" applyFill="1" applyBorder="1" applyAlignment="1">
      <alignment horizontal="center" wrapText="1"/>
    </xf>
    <xf numFmtId="2" fontId="11" fillId="0" borderId="48" xfId="0" applyNumberFormat="1" applyFont="1" applyFill="1" applyBorder="1"/>
    <xf numFmtId="10" fontId="11" fillId="0" borderId="48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1" fillId="0" borderId="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14" fontId="10" fillId="0" borderId="48" xfId="0" applyNumberFormat="1" applyFont="1" applyFill="1" applyBorder="1" applyAlignment="1">
      <alignment horizontal="center"/>
    </xf>
    <xf numFmtId="2" fontId="10" fillId="0" borderId="4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170" fontId="3" fillId="0" borderId="48" xfId="0" applyNumberFormat="1" applyFont="1" applyFill="1" applyBorder="1" applyAlignment="1">
      <alignment horizontal="center" vertical="center" wrapText="1"/>
    </xf>
    <xf numFmtId="170" fontId="2" fillId="0" borderId="48" xfId="0" applyNumberFormat="1" applyFont="1" applyFill="1" applyBorder="1" applyAlignment="1">
      <alignment horizontal="center"/>
    </xf>
    <xf numFmtId="10" fontId="10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/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12" fillId="0" borderId="7" xfId="0" applyFont="1" applyFill="1" applyBorder="1"/>
    <xf numFmtId="0" fontId="12" fillId="0" borderId="8" xfId="0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/>
    <xf numFmtId="0" fontId="10" fillId="0" borderId="15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47" xfId="0" applyFont="1" applyFill="1" applyBorder="1"/>
    <xf numFmtId="0" fontId="11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2" fillId="0" borderId="27" xfId="0" applyFont="1" applyFill="1" applyBorder="1"/>
    <xf numFmtId="0" fontId="11" fillId="0" borderId="29" xfId="0" applyFont="1" applyFill="1" applyBorder="1" applyAlignment="1">
      <alignment horizontal="center"/>
    </xf>
    <xf numFmtId="0" fontId="12" fillId="0" borderId="30" xfId="0" applyFont="1" applyFill="1" applyBorder="1"/>
    <xf numFmtId="0" fontId="10" fillId="0" borderId="29" xfId="0" applyFont="1" applyFill="1" applyBorder="1" applyAlignment="1">
      <alignment horizontal="center"/>
    </xf>
    <xf numFmtId="0" fontId="12" fillId="0" borderId="31" xfId="0" applyFont="1" applyFill="1" applyBorder="1"/>
    <xf numFmtId="0" fontId="11" fillId="0" borderId="34" xfId="0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6" xfId="0" applyFont="1" applyFill="1" applyBorder="1"/>
    <xf numFmtId="0" fontId="10" fillId="0" borderId="18" xfId="0" applyFont="1" applyFill="1" applyBorder="1" applyAlignment="1">
      <alignment horizontal="center"/>
    </xf>
    <xf numFmtId="0" fontId="12" fillId="0" borderId="19" xfId="0" applyFont="1" applyFill="1" applyBorder="1"/>
    <xf numFmtId="0" fontId="10" fillId="0" borderId="20" xfId="0" applyFont="1" applyFill="1" applyBorder="1" applyAlignment="1">
      <alignment horizontal="left"/>
    </xf>
    <xf numFmtId="0" fontId="12" fillId="0" borderId="21" xfId="0" applyFont="1" applyFill="1" applyBorder="1"/>
    <xf numFmtId="0" fontId="10" fillId="0" borderId="22" xfId="0" applyFont="1" applyFill="1" applyBorder="1" applyAlignment="1">
      <alignment horizontal="center"/>
    </xf>
    <xf numFmtId="0" fontId="12" fillId="0" borderId="23" xfId="0" applyFont="1" applyFill="1" applyBorder="1"/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/>
    <xf numFmtId="0" fontId="11" fillId="0" borderId="39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2" fillId="0" borderId="24" xfId="0" applyFont="1" applyFill="1" applyBorder="1"/>
    <xf numFmtId="0" fontId="12" fillId="0" borderId="42" xfId="0" applyFont="1" applyFill="1" applyBorder="1"/>
    <xf numFmtId="0" fontId="10" fillId="0" borderId="46" xfId="0" applyFont="1" applyFill="1" applyBorder="1" applyAlignment="1">
      <alignment horizontal="left"/>
    </xf>
    <xf numFmtId="0" fontId="12" fillId="0" borderId="32" xfId="0" applyFont="1" applyFill="1" applyBorder="1"/>
    <xf numFmtId="0" fontId="11" fillId="0" borderId="15" xfId="0" applyFont="1" applyFill="1" applyBorder="1" applyAlignment="1">
      <alignment horizontal="center" wrapText="1"/>
    </xf>
    <xf numFmtId="0" fontId="12" fillId="0" borderId="14" xfId="0" applyFont="1" applyFill="1" applyBorder="1"/>
    <xf numFmtId="0" fontId="10" fillId="0" borderId="2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/>
    <xf numFmtId="0" fontId="10" fillId="0" borderId="1" xfId="0" applyFont="1" applyFill="1" applyBorder="1"/>
    <xf numFmtId="0" fontId="11" fillId="0" borderId="13" xfId="0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0" fontId="12" fillId="0" borderId="12" xfId="0" applyFont="1" applyFill="1" applyBorder="1"/>
    <xf numFmtId="0" fontId="12" fillId="0" borderId="5" xfId="0" applyFont="1" applyFill="1" applyBorder="1"/>
    <xf numFmtId="0" fontId="10" fillId="0" borderId="0" xfId="0" applyFont="1" applyFill="1" applyAlignment="1">
      <alignment horizontal="left"/>
    </xf>
    <xf numFmtId="0" fontId="4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/>
    <xf numFmtId="0" fontId="3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/>
    </xf>
    <xf numFmtId="4" fontId="3" fillId="0" borderId="48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25"/>
  <sheetViews>
    <sheetView tabSelected="1" topLeftCell="A151" workbookViewId="0">
      <selection activeCell="B170" sqref="B170:J170"/>
    </sheetView>
  </sheetViews>
  <sheetFormatPr defaultColWidth="14.42578125" defaultRowHeight="12.75" x14ac:dyDescent="0.2"/>
  <cols>
    <col min="1" max="1" width="4.140625" style="16" customWidth="1"/>
    <col min="2" max="2" width="10" style="16" customWidth="1"/>
    <col min="3" max="3" width="10.5703125" style="16" customWidth="1"/>
    <col min="4" max="5" width="8.7109375" style="16" customWidth="1"/>
    <col min="6" max="6" width="17.85546875" style="16" customWidth="1"/>
    <col min="7" max="7" width="13.5703125" style="16" customWidth="1"/>
    <col min="8" max="8" width="19.140625" style="16" customWidth="1"/>
    <col min="9" max="9" width="10.140625" style="16" customWidth="1"/>
    <col min="10" max="10" width="21.7109375" style="16" customWidth="1"/>
    <col min="11" max="11" width="5" style="16" customWidth="1"/>
    <col min="12" max="12" width="11.140625" style="16" customWidth="1"/>
    <col min="13" max="13" width="6.140625" style="16" customWidth="1"/>
    <col min="14" max="26" width="8.7109375" style="16" customWidth="1"/>
    <col min="27" max="16384" width="14.42578125" style="16"/>
  </cols>
  <sheetData>
    <row r="2" spans="2:10" x14ac:dyDescent="0.2">
      <c r="B2" s="136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x14ac:dyDescent="0.2">
      <c r="B3" s="28"/>
      <c r="C3" s="28"/>
      <c r="D3" s="28"/>
      <c r="E3" s="28"/>
      <c r="F3" s="28"/>
      <c r="G3" s="28"/>
      <c r="H3" s="28"/>
      <c r="I3" s="28"/>
      <c r="J3" s="28"/>
    </row>
    <row r="4" spans="2:10" x14ac:dyDescent="0.2">
      <c r="B4" s="122" t="s">
        <v>315</v>
      </c>
      <c r="C4" s="123"/>
      <c r="D4" s="123"/>
      <c r="E4" s="123"/>
      <c r="F4" s="123"/>
      <c r="G4" s="123"/>
      <c r="H4" s="123"/>
      <c r="I4" s="123"/>
      <c r="J4" s="123"/>
    </row>
    <row r="5" spans="2:10" x14ac:dyDescent="0.2">
      <c r="B5" s="122" t="s">
        <v>316</v>
      </c>
      <c r="C5" s="123"/>
      <c r="D5" s="123"/>
      <c r="E5" s="123"/>
      <c r="F5" s="123"/>
      <c r="G5" s="123"/>
      <c r="H5" s="123"/>
      <c r="I5" s="123"/>
      <c r="J5" s="123"/>
    </row>
    <row r="6" spans="2:10" x14ac:dyDescent="0.2">
      <c r="B6" s="122" t="s">
        <v>317</v>
      </c>
      <c r="C6" s="123"/>
      <c r="D6" s="123"/>
      <c r="E6" s="123"/>
      <c r="F6" s="123"/>
      <c r="G6" s="123"/>
      <c r="H6" s="123"/>
      <c r="I6" s="123"/>
      <c r="J6" s="123"/>
    </row>
    <row r="8" spans="2:10" x14ac:dyDescent="0.2">
      <c r="B8" s="125" t="s">
        <v>1</v>
      </c>
      <c r="C8" s="119"/>
      <c r="D8" s="117"/>
      <c r="E8" s="120"/>
      <c r="F8" s="117"/>
      <c r="G8" s="17"/>
      <c r="H8" s="17"/>
      <c r="I8" s="17"/>
      <c r="J8" s="17"/>
    </row>
    <row r="9" spans="2:10" x14ac:dyDescent="0.2">
      <c r="B9" s="125" t="s">
        <v>2</v>
      </c>
      <c r="C9" s="119"/>
      <c r="D9" s="117"/>
      <c r="E9" s="120"/>
      <c r="F9" s="117"/>
      <c r="G9" s="17"/>
      <c r="H9" s="17"/>
      <c r="I9" s="17"/>
      <c r="J9" s="17"/>
    </row>
    <row r="10" spans="2:10" x14ac:dyDescent="0.2">
      <c r="B10" s="125" t="s">
        <v>3</v>
      </c>
      <c r="C10" s="119"/>
      <c r="D10" s="117"/>
      <c r="E10" s="120"/>
      <c r="F10" s="117"/>
      <c r="G10" s="17"/>
      <c r="H10" s="17"/>
      <c r="I10" s="17"/>
      <c r="J10" s="17"/>
    </row>
    <row r="11" spans="2:10" x14ac:dyDescent="0.2">
      <c r="B11" s="125" t="s">
        <v>318</v>
      </c>
      <c r="C11" s="119"/>
      <c r="D11" s="117"/>
      <c r="E11" s="120"/>
      <c r="F11" s="117"/>
      <c r="G11" s="17"/>
      <c r="H11" s="17"/>
      <c r="I11" s="17"/>
      <c r="J11" s="17"/>
    </row>
    <row r="12" spans="2:10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0" x14ac:dyDescent="0.2">
      <c r="B13" s="124" t="s">
        <v>4</v>
      </c>
      <c r="C13" s="119"/>
      <c r="D13" s="119"/>
      <c r="E13" s="119"/>
      <c r="F13" s="119"/>
      <c r="G13" s="119"/>
      <c r="H13" s="119"/>
      <c r="I13" s="119"/>
      <c r="J13" s="117"/>
    </row>
    <row r="14" spans="2:10" x14ac:dyDescent="0.2">
      <c r="B14" s="18" t="s">
        <v>5</v>
      </c>
      <c r="C14" s="125" t="s">
        <v>6</v>
      </c>
      <c r="D14" s="119"/>
      <c r="E14" s="119"/>
      <c r="F14" s="119"/>
      <c r="G14" s="119"/>
      <c r="H14" s="119"/>
      <c r="I14" s="117"/>
      <c r="J14" s="19"/>
    </row>
    <row r="15" spans="2:10" x14ac:dyDescent="0.2">
      <c r="B15" s="18" t="s">
        <v>7</v>
      </c>
      <c r="C15" s="125" t="s">
        <v>8</v>
      </c>
      <c r="D15" s="119"/>
      <c r="E15" s="119"/>
      <c r="F15" s="119"/>
      <c r="G15" s="119"/>
      <c r="H15" s="119"/>
      <c r="I15" s="117"/>
      <c r="J15" s="18"/>
    </row>
    <row r="16" spans="2:10" x14ac:dyDescent="0.2">
      <c r="B16" s="18" t="s">
        <v>9</v>
      </c>
      <c r="C16" s="125" t="s">
        <v>10</v>
      </c>
      <c r="D16" s="119"/>
      <c r="E16" s="119"/>
      <c r="F16" s="119"/>
      <c r="G16" s="119"/>
      <c r="H16" s="119"/>
      <c r="I16" s="117"/>
      <c r="J16" s="20">
        <v>2019</v>
      </c>
    </row>
    <row r="17" spans="2:10" ht="25.5" x14ac:dyDescent="0.2">
      <c r="B17" s="18" t="s">
        <v>11</v>
      </c>
      <c r="C17" s="125" t="s">
        <v>12</v>
      </c>
      <c r="D17" s="119"/>
      <c r="E17" s="119"/>
      <c r="F17" s="119"/>
      <c r="G17" s="119"/>
      <c r="H17" s="119"/>
      <c r="I17" s="119"/>
      <c r="J17" s="21" t="s">
        <v>13</v>
      </c>
    </row>
    <row r="18" spans="2:10" x14ac:dyDescent="0.2">
      <c r="B18" s="18" t="s">
        <v>14</v>
      </c>
      <c r="C18" s="125" t="s">
        <v>15</v>
      </c>
      <c r="D18" s="119"/>
      <c r="E18" s="119"/>
      <c r="F18" s="119"/>
      <c r="G18" s="119"/>
      <c r="H18" s="119"/>
      <c r="I18" s="117"/>
      <c r="J18" s="22"/>
    </row>
    <row r="19" spans="2:10" x14ac:dyDescent="0.2">
      <c r="B19" s="17"/>
      <c r="C19" s="23"/>
      <c r="D19" s="23"/>
      <c r="E19" s="23"/>
      <c r="F19" s="23"/>
      <c r="G19" s="23"/>
      <c r="H19" s="23"/>
      <c r="I19" s="17"/>
      <c r="J19" s="17"/>
    </row>
    <row r="20" spans="2:10" x14ac:dyDescent="0.2">
      <c r="B20" s="124" t="s">
        <v>16</v>
      </c>
      <c r="C20" s="119"/>
      <c r="D20" s="119"/>
      <c r="E20" s="119"/>
      <c r="F20" s="119"/>
      <c r="G20" s="119"/>
      <c r="H20" s="119"/>
      <c r="I20" s="119"/>
      <c r="J20" s="117"/>
    </row>
    <row r="21" spans="2:10" x14ac:dyDescent="0.2">
      <c r="B21" s="120" t="s">
        <v>17</v>
      </c>
      <c r="C21" s="117"/>
      <c r="D21" s="120" t="s">
        <v>18</v>
      </c>
      <c r="E21" s="117"/>
      <c r="F21" s="120" t="s">
        <v>19</v>
      </c>
      <c r="G21" s="119"/>
      <c r="H21" s="119"/>
      <c r="I21" s="119"/>
      <c r="J21" s="117"/>
    </row>
    <row r="22" spans="2:10" x14ac:dyDescent="0.2">
      <c r="B22" s="120"/>
      <c r="C22" s="117"/>
      <c r="D22" s="120" t="s">
        <v>20</v>
      </c>
      <c r="E22" s="117"/>
      <c r="F22" s="120">
        <v>12</v>
      </c>
      <c r="G22" s="119"/>
      <c r="H22" s="119"/>
      <c r="I22" s="119"/>
      <c r="J22" s="117"/>
    </row>
    <row r="23" spans="2:10" x14ac:dyDescent="0.2">
      <c r="B23" s="17"/>
      <c r="C23" s="23"/>
      <c r="D23" s="23"/>
      <c r="E23" s="23"/>
      <c r="F23" s="23"/>
      <c r="G23" s="23"/>
      <c r="H23" s="23"/>
      <c r="I23" s="17"/>
      <c r="J23" s="17"/>
    </row>
    <row r="24" spans="2:10" x14ac:dyDescent="0.2">
      <c r="B24" s="124" t="s">
        <v>21</v>
      </c>
      <c r="C24" s="119"/>
      <c r="D24" s="119"/>
      <c r="E24" s="119"/>
      <c r="F24" s="119"/>
      <c r="G24" s="119"/>
      <c r="H24" s="119"/>
      <c r="I24" s="119"/>
      <c r="J24" s="117"/>
    </row>
    <row r="25" spans="2:10" x14ac:dyDescent="0.2">
      <c r="B25" s="18">
        <v>1</v>
      </c>
      <c r="C25" s="125" t="s">
        <v>22</v>
      </c>
      <c r="D25" s="119"/>
      <c r="E25" s="119"/>
      <c r="F25" s="119"/>
      <c r="G25" s="119"/>
      <c r="H25" s="119"/>
      <c r="I25" s="117"/>
      <c r="J25" s="18"/>
    </row>
    <row r="26" spans="2:10" x14ac:dyDescent="0.2">
      <c r="B26" s="18">
        <v>2</v>
      </c>
      <c r="C26" s="125" t="s">
        <v>23</v>
      </c>
      <c r="D26" s="119"/>
      <c r="E26" s="119"/>
      <c r="F26" s="119"/>
      <c r="G26" s="119"/>
      <c r="H26" s="119"/>
      <c r="I26" s="117"/>
      <c r="J26" s="18" t="s">
        <v>346</v>
      </c>
    </row>
    <row r="27" spans="2:10" x14ac:dyDescent="0.2">
      <c r="B27" s="18">
        <v>3</v>
      </c>
      <c r="C27" s="125" t="s">
        <v>24</v>
      </c>
      <c r="D27" s="119"/>
      <c r="E27" s="119"/>
      <c r="F27" s="119"/>
      <c r="G27" s="119"/>
      <c r="H27" s="119"/>
      <c r="I27" s="117"/>
      <c r="J27" s="24"/>
    </row>
    <row r="28" spans="2:10" x14ac:dyDescent="0.2">
      <c r="B28" s="18">
        <v>4</v>
      </c>
      <c r="C28" s="125" t="s">
        <v>25</v>
      </c>
      <c r="D28" s="119"/>
      <c r="E28" s="119"/>
      <c r="F28" s="119"/>
      <c r="G28" s="119"/>
      <c r="H28" s="119"/>
      <c r="I28" s="117"/>
      <c r="J28" s="18"/>
    </row>
    <row r="29" spans="2:10" x14ac:dyDescent="0.2">
      <c r="B29" s="18">
        <v>5</v>
      </c>
      <c r="C29" s="132" t="s">
        <v>26</v>
      </c>
      <c r="D29" s="133"/>
      <c r="E29" s="133"/>
      <c r="F29" s="133"/>
      <c r="G29" s="133"/>
      <c r="H29" s="133"/>
      <c r="I29" s="134"/>
      <c r="J29" s="19"/>
    </row>
    <row r="30" spans="2:10" x14ac:dyDescent="0.2">
      <c r="B30" s="18">
        <v>6</v>
      </c>
      <c r="C30" s="124" t="s">
        <v>27</v>
      </c>
      <c r="D30" s="119"/>
      <c r="E30" s="119"/>
      <c r="F30" s="119"/>
      <c r="G30" s="119"/>
      <c r="H30" s="119"/>
      <c r="I30" s="117"/>
      <c r="J30" s="55">
        <v>1</v>
      </c>
    </row>
    <row r="31" spans="2:10" x14ac:dyDescent="0.2">
      <c r="B31" s="135"/>
      <c r="C31" s="123"/>
      <c r="D31" s="123"/>
      <c r="E31" s="123"/>
      <c r="F31" s="123"/>
      <c r="G31" s="123"/>
      <c r="H31" s="123"/>
      <c r="I31" s="123"/>
      <c r="J31" s="123"/>
    </row>
    <row r="32" spans="2:10" x14ac:dyDescent="0.2">
      <c r="B32" s="124" t="s">
        <v>28</v>
      </c>
      <c r="C32" s="119"/>
      <c r="D32" s="119"/>
      <c r="E32" s="119"/>
      <c r="F32" s="119"/>
      <c r="G32" s="119"/>
      <c r="H32" s="119"/>
      <c r="I32" s="119"/>
      <c r="J32" s="117"/>
    </row>
    <row r="33" spans="2:11" x14ac:dyDescent="0.2">
      <c r="B33" s="26">
        <v>1</v>
      </c>
      <c r="C33" s="127" t="s">
        <v>29</v>
      </c>
      <c r="D33" s="119"/>
      <c r="E33" s="119"/>
      <c r="F33" s="119"/>
      <c r="G33" s="119"/>
      <c r="H33" s="119"/>
      <c r="I33" s="117"/>
      <c r="J33" s="26" t="s">
        <v>30</v>
      </c>
    </row>
    <row r="34" spans="2:11" x14ac:dyDescent="0.2">
      <c r="B34" s="26" t="s">
        <v>5</v>
      </c>
      <c r="C34" s="125" t="s">
        <v>31</v>
      </c>
      <c r="D34" s="119"/>
      <c r="E34" s="119"/>
      <c r="F34" s="119"/>
      <c r="G34" s="119"/>
      <c r="H34" s="119"/>
      <c r="I34" s="117"/>
      <c r="J34" s="27">
        <v>1855.21</v>
      </c>
    </row>
    <row r="35" spans="2:11" x14ac:dyDescent="0.2">
      <c r="B35" s="26" t="s">
        <v>7</v>
      </c>
      <c r="C35" s="125" t="s">
        <v>32</v>
      </c>
      <c r="D35" s="119"/>
      <c r="E35" s="119"/>
      <c r="F35" s="119"/>
      <c r="G35" s="119"/>
      <c r="H35" s="119"/>
      <c r="I35" s="117"/>
      <c r="J35" s="27">
        <v>0</v>
      </c>
    </row>
    <row r="36" spans="2:11" x14ac:dyDescent="0.2">
      <c r="B36" s="26" t="s">
        <v>9</v>
      </c>
      <c r="C36" s="125" t="s">
        <v>33</v>
      </c>
      <c r="D36" s="119"/>
      <c r="E36" s="119"/>
      <c r="F36" s="119"/>
      <c r="G36" s="119"/>
      <c r="H36" s="119"/>
      <c r="I36" s="117"/>
      <c r="J36" s="27">
        <v>0</v>
      </c>
    </row>
    <row r="37" spans="2:11" x14ac:dyDescent="0.2">
      <c r="B37" s="26" t="s">
        <v>11</v>
      </c>
      <c r="C37" s="125" t="s">
        <v>34</v>
      </c>
      <c r="D37" s="119"/>
      <c r="E37" s="119"/>
      <c r="F37" s="119"/>
      <c r="G37" s="119"/>
      <c r="H37" s="119"/>
      <c r="I37" s="117"/>
      <c r="J37" s="27">
        <v>0</v>
      </c>
    </row>
    <row r="38" spans="2:11" x14ac:dyDescent="0.2">
      <c r="B38" s="26" t="s">
        <v>14</v>
      </c>
      <c r="C38" s="125" t="s">
        <v>35</v>
      </c>
      <c r="D38" s="119"/>
      <c r="E38" s="119"/>
      <c r="F38" s="119"/>
      <c r="G38" s="119"/>
      <c r="H38" s="119"/>
      <c r="I38" s="117"/>
      <c r="J38" s="27">
        <v>0</v>
      </c>
    </row>
    <row r="39" spans="2:11" x14ac:dyDescent="0.2">
      <c r="B39" s="26" t="s">
        <v>36</v>
      </c>
      <c r="C39" s="125" t="s">
        <v>37</v>
      </c>
      <c r="D39" s="119"/>
      <c r="E39" s="119"/>
      <c r="F39" s="119"/>
      <c r="G39" s="119"/>
      <c r="H39" s="119"/>
      <c r="I39" s="117"/>
      <c r="J39" s="27">
        <v>0</v>
      </c>
    </row>
    <row r="40" spans="2:11" x14ac:dyDescent="0.2">
      <c r="B40" s="127" t="s">
        <v>38</v>
      </c>
      <c r="C40" s="119"/>
      <c r="D40" s="119"/>
      <c r="E40" s="119"/>
      <c r="F40" s="119"/>
      <c r="G40" s="119"/>
      <c r="H40" s="119"/>
      <c r="I40" s="117"/>
      <c r="J40" s="1">
        <f>TRUNC(SUM(J34:J39),2)</f>
        <v>1855.21</v>
      </c>
    </row>
    <row r="41" spans="2:11" x14ac:dyDescent="0.2">
      <c r="B41" s="28"/>
      <c r="C41" s="28"/>
      <c r="D41" s="28"/>
      <c r="E41" s="28"/>
      <c r="F41" s="28"/>
      <c r="G41" s="28"/>
      <c r="H41" s="28"/>
      <c r="I41" s="28"/>
      <c r="J41" s="29"/>
    </row>
    <row r="42" spans="2:11" x14ac:dyDescent="0.2">
      <c r="B42" s="131" t="s">
        <v>321</v>
      </c>
      <c r="C42" s="123"/>
      <c r="D42" s="123"/>
      <c r="E42" s="123"/>
      <c r="F42" s="123"/>
      <c r="G42" s="123"/>
      <c r="H42" s="123"/>
      <c r="I42" s="123"/>
      <c r="J42" s="123"/>
    </row>
    <row r="43" spans="2:1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30"/>
    </row>
    <row r="44" spans="2:11" x14ac:dyDescent="0.2">
      <c r="B44" s="137" t="s">
        <v>39</v>
      </c>
      <c r="C44" s="119"/>
      <c r="D44" s="119"/>
      <c r="E44" s="119"/>
      <c r="F44" s="119"/>
      <c r="G44" s="119"/>
      <c r="H44" s="119"/>
      <c r="I44" s="119"/>
      <c r="J44" s="117"/>
      <c r="K44" s="30"/>
    </row>
    <row r="45" spans="2:11" x14ac:dyDescent="0.2">
      <c r="B45" s="124" t="s">
        <v>40</v>
      </c>
      <c r="C45" s="119"/>
      <c r="D45" s="119"/>
      <c r="E45" s="119"/>
      <c r="F45" s="119"/>
      <c r="G45" s="119"/>
      <c r="H45" s="117"/>
      <c r="I45" s="26" t="s">
        <v>41</v>
      </c>
      <c r="J45" s="26" t="s">
        <v>30</v>
      </c>
      <c r="K45" s="30"/>
    </row>
    <row r="46" spans="2:11" x14ac:dyDescent="0.2">
      <c r="B46" s="26" t="s">
        <v>5</v>
      </c>
      <c r="C46" s="125" t="s">
        <v>319</v>
      </c>
      <c r="D46" s="119"/>
      <c r="E46" s="119"/>
      <c r="F46" s="119"/>
      <c r="G46" s="119"/>
      <c r="H46" s="117"/>
      <c r="I46" s="31">
        <f>1/12</f>
        <v>8.3333333333333329E-2</v>
      </c>
      <c r="J46" s="27">
        <f t="shared" ref="J46:J47" si="0">$J$40*I46</f>
        <v>154.60083333333333</v>
      </c>
      <c r="K46" s="30"/>
    </row>
    <row r="47" spans="2:11" x14ac:dyDescent="0.2">
      <c r="B47" s="26" t="s">
        <v>7</v>
      </c>
      <c r="C47" s="125" t="s">
        <v>320</v>
      </c>
      <c r="D47" s="119"/>
      <c r="E47" s="119"/>
      <c r="F47" s="119"/>
      <c r="G47" s="119"/>
      <c r="H47" s="117"/>
      <c r="I47" s="31">
        <f>1/12+(1/12)*1/3</f>
        <v>0.1111111111111111</v>
      </c>
      <c r="J47" s="27">
        <f t="shared" si="0"/>
        <v>206.13444444444443</v>
      </c>
      <c r="K47" s="30"/>
    </row>
    <row r="48" spans="2:11" x14ac:dyDescent="0.2">
      <c r="B48" s="127" t="s">
        <v>42</v>
      </c>
      <c r="C48" s="119"/>
      <c r="D48" s="119"/>
      <c r="E48" s="119"/>
      <c r="F48" s="119"/>
      <c r="G48" s="119"/>
      <c r="H48" s="117"/>
      <c r="I48" s="32">
        <f>TRUNC(SUM(I46:I47),4)</f>
        <v>0.19439999999999999</v>
      </c>
      <c r="J48" s="1">
        <f>TRUNC(SUM(J46:J47),2)</f>
        <v>360.73</v>
      </c>
      <c r="K48" s="30"/>
    </row>
    <row r="49" spans="2:13" x14ac:dyDescent="0.2">
      <c r="B49" s="28"/>
      <c r="C49" s="28"/>
      <c r="D49" s="28"/>
      <c r="E49" s="28"/>
      <c r="F49" s="28"/>
      <c r="G49" s="28"/>
      <c r="H49" s="28"/>
      <c r="I49" s="33"/>
      <c r="J49" s="29"/>
      <c r="K49" s="30"/>
    </row>
    <row r="50" spans="2:13" x14ac:dyDescent="0.2">
      <c r="B50" s="130" t="s">
        <v>322</v>
      </c>
      <c r="C50" s="123"/>
      <c r="D50" s="123"/>
      <c r="E50" s="123"/>
      <c r="F50" s="123"/>
      <c r="G50" s="123"/>
      <c r="H50" s="123"/>
      <c r="I50" s="123"/>
      <c r="J50" s="123"/>
      <c r="K50" s="30"/>
    </row>
    <row r="51" spans="2:13" x14ac:dyDescent="0.2">
      <c r="B51" s="130" t="s">
        <v>323</v>
      </c>
      <c r="C51" s="123"/>
      <c r="D51" s="123"/>
      <c r="E51" s="123"/>
      <c r="F51" s="123"/>
      <c r="G51" s="123"/>
      <c r="H51" s="123"/>
      <c r="I51" s="123"/>
      <c r="J51" s="123"/>
      <c r="K51" s="30"/>
    </row>
    <row r="52" spans="2:13" x14ac:dyDescent="0.2">
      <c r="B52" s="130" t="s">
        <v>324</v>
      </c>
      <c r="C52" s="123"/>
      <c r="D52" s="123"/>
      <c r="E52" s="123"/>
      <c r="F52" s="123"/>
      <c r="G52" s="123"/>
      <c r="H52" s="123"/>
      <c r="I52" s="123"/>
      <c r="J52" s="123"/>
      <c r="K52" s="30"/>
    </row>
    <row r="53" spans="2:13" x14ac:dyDescent="0.2">
      <c r="B53" s="28"/>
      <c r="C53" s="28"/>
      <c r="D53" s="28"/>
      <c r="E53" s="28"/>
      <c r="F53" s="28"/>
      <c r="G53" s="28"/>
      <c r="H53" s="28"/>
      <c r="I53" s="33"/>
      <c r="J53" s="29"/>
      <c r="K53" s="30"/>
    </row>
    <row r="54" spans="2:13" x14ac:dyDescent="0.2">
      <c r="B54" s="124" t="s">
        <v>43</v>
      </c>
      <c r="C54" s="119"/>
      <c r="D54" s="119"/>
      <c r="E54" s="119"/>
      <c r="F54" s="119"/>
      <c r="G54" s="119"/>
      <c r="H54" s="117"/>
      <c r="I54" s="26" t="s">
        <v>41</v>
      </c>
      <c r="J54" s="26" t="s">
        <v>30</v>
      </c>
      <c r="K54" s="30"/>
      <c r="L54" s="34"/>
      <c r="M54" s="35"/>
    </row>
    <row r="55" spans="2:13" x14ac:dyDescent="0.2">
      <c r="B55" s="26" t="s">
        <v>5</v>
      </c>
      <c r="C55" s="125" t="s">
        <v>44</v>
      </c>
      <c r="D55" s="119"/>
      <c r="E55" s="119"/>
      <c r="F55" s="119"/>
      <c r="G55" s="119"/>
      <c r="H55" s="117"/>
      <c r="I55" s="31">
        <v>0.2</v>
      </c>
      <c r="J55" s="27">
        <f t="shared" ref="J55:J62" si="1">I55*($J$40+$J$48)</f>
        <v>443.18800000000005</v>
      </c>
      <c r="K55" s="30"/>
      <c r="L55" s="36"/>
      <c r="M55" s="35"/>
    </row>
    <row r="56" spans="2:13" x14ac:dyDescent="0.2">
      <c r="B56" s="26" t="s">
        <v>7</v>
      </c>
      <c r="C56" s="125" t="s">
        <v>45</v>
      </c>
      <c r="D56" s="119"/>
      <c r="E56" s="119"/>
      <c r="F56" s="119"/>
      <c r="G56" s="119"/>
      <c r="H56" s="117"/>
      <c r="I56" s="37">
        <v>2.5000000000000001E-2</v>
      </c>
      <c r="J56" s="27">
        <f t="shared" si="1"/>
        <v>55.398500000000006</v>
      </c>
      <c r="K56" s="30"/>
      <c r="L56" s="34"/>
    </row>
    <row r="57" spans="2:13" x14ac:dyDescent="0.2">
      <c r="B57" s="26" t="s">
        <v>9</v>
      </c>
      <c r="C57" s="125" t="s">
        <v>46</v>
      </c>
      <c r="D57" s="119"/>
      <c r="E57" s="119"/>
      <c r="F57" s="119"/>
      <c r="G57" s="119"/>
      <c r="H57" s="117"/>
      <c r="I57" s="38">
        <v>0.03</v>
      </c>
      <c r="J57" s="27">
        <f t="shared" si="1"/>
        <v>66.478200000000001</v>
      </c>
      <c r="K57" s="30"/>
      <c r="L57" s="34"/>
    </row>
    <row r="58" spans="2:13" x14ac:dyDescent="0.2">
      <c r="B58" s="26" t="s">
        <v>11</v>
      </c>
      <c r="C58" s="125" t="s">
        <v>47</v>
      </c>
      <c r="D58" s="119"/>
      <c r="E58" s="119"/>
      <c r="F58" s="119"/>
      <c r="G58" s="119"/>
      <c r="H58" s="117"/>
      <c r="I58" s="39">
        <v>1.4999999999999999E-2</v>
      </c>
      <c r="J58" s="27">
        <f t="shared" si="1"/>
        <v>33.239100000000001</v>
      </c>
      <c r="K58" s="30"/>
    </row>
    <row r="59" spans="2:13" x14ac:dyDescent="0.2">
      <c r="B59" s="26" t="s">
        <v>14</v>
      </c>
      <c r="C59" s="125" t="s">
        <v>48</v>
      </c>
      <c r="D59" s="119"/>
      <c r="E59" s="119"/>
      <c r="F59" s="119"/>
      <c r="G59" s="119"/>
      <c r="H59" s="117"/>
      <c r="I59" s="31">
        <v>0.01</v>
      </c>
      <c r="J59" s="27">
        <f t="shared" si="1"/>
        <v>22.159400000000002</v>
      </c>
      <c r="K59" s="30"/>
    </row>
    <row r="60" spans="2:13" x14ac:dyDescent="0.2">
      <c r="B60" s="26" t="s">
        <v>36</v>
      </c>
      <c r="C60" s="125" t="s">
        <v>49</v>
      </c>
      <c r="D60" s="119"/>
      <c r="E60" s="119"/>
      <c r="F60" s="119"/>
      <c r="G60" s="119"/>
      <c r="H60" s="117"/>
      <c r="I60" s="31">
        <v>6.0000000000000001E-3</v>
      </c>
      <c r="J60" s="27">
        <f t="shared" si="1"/>
        <v>13.295640000000001</v>
      </c>
      <c r="K60" s="30"/>
    </row>
    <row r="61" spans="2:13" x14ac:dyDescent="0.2">
      <c r="B61" s="26" t="s">
        <v>50</v>
      </c>
      <c r="C61" s="125" t="s">
        <v>51</v>
      </c>
      <c r="D61" s="119"/>
      <c r="E61" s="119"/>
      <c r="F61" s="119"/>
      <c r="G61" s="119"/>
      <c r="H61" s="117"/>
      <c r="I61" s="31">
        <v>2E-3</v>
      </c>
      <c r="J61" s="27">
        <f t="shared" si="1"/>
        <v>4.4318800000000005</v>
      </c>
      <c r="K61" s="30"/>
    </row>
    <row r="62" spans="2:13" x14ac:dyDescent="0.2">
      <c r="B62" s="26" t="s">
        <v>52</v>
      </c>
      <c r="C62" s="125" t="s">
        <v>53</v>
      </c>
      <c r="D62" s="119"/>
      <c r="E62" s="119"/>
      <c r="F62" s="119"/>
      <c r="G62" s="119"/>
      <c r="H62" s="117"/>
      <c r="I62" s="31">
        <v>0.08</v>
      </c>
      <c r="J62" s="27">
        <f t="shared" si="1"/>
        <v>177.27520000000001</v>
      </c>
      <c r="K62" s="30"/>
    </row>
    <row r="63" spans="2:13" x14ac:dyDescent="0.2">
      <c r="B63" s="127" t="s">
        <v>54</v>
      </c>
      <c r="C63" s="119"/>
      <c r="D63" s="119"/>
      <c r="E63" s="119"/>
      <c r="F63" s="119"/>
      <c r="G63" s="119"/>
      <c r="H63" s="117"/>
      <c r="I63" s="32">
        <f>SUM(I55:I62)</f>
        <v>0.36800000000000005</v>
      </c>
      <c r="J63" s="1">
        <f>TRUNC(SUM(J55:J62),2)</f>
        <v>815.46</v>
      </c>
      <c r="K63" s="30"/>
      <c r="L63" s="40"/>
    </row>
    <row r="64" spans="2:13" x14ac:dyDescent="0.2">
      <c r="B64" s="28"/>
      <c r="C64" s="28"/>
      <c r="D64" s="28"/>
      <c r="E64" s="28"/>
      <c r="F64" s="28"/>
      <c r="G64" s="28"/>
      <c r="H64" s="28"/>
      <c r="I64" s="33"/>
      <c r="J64" s="29"/>
      <c r="K64" s="30"/>
      <c r="L64" s="40"/>
    </row>
    <row r="65" spans="1:26" x14ac:dyDescent="0.2">
      <c r="B65" s="130" t="s">
        <v>325</v>
      </c>
      <c r="C65" s="123"/>
      <c r="D65" s="123"/>
      <c r="E65" s="123"/>
      <c r="F65" s="123"/>
      <c r="G65" s="123"/>
      <c r="H65" s="123"/>
      <c r="I65" s="123"/>
      <c r="J65" s="123"/>
      <c r="K65" s="30"/>
      <c r="L65" s="40"/>
    </row>
    <row r="66" spans="1:26" x14ac:dyDescent="0.2">
      <c r="B66" s="130" t="s">
        <v>326</v>
      </c>
      <c r="C66" s="123"/>
      <c r="D66" s="123"/>
      <c r="E66" s="123"/>
      <c r="F66" s="123"/>
      <c r="G66" s="123"/>
      <c r="H66" s="123"/>
      <c r="I66" s="123"/>
      <c r="J66" s="123"/>
      <c r="K66" s="30"/>
      <c r="L66" s="40"/>
    </row>
    <row r="67" spans="1:26" x14ac:dyDescent="0.2">
      <c r="B67" s="130" t="s">
        <v>327</v>
      </c>
      <c r="C67" s="123"/>
      <c r="D67" s="123"/>
      <c r="E67" s="123"/>
      <c r="F67" s="123"/>
      <c r="G67" s="123"/>
      <c r="H67" s="123"/>
      <c r="I67" s="123"/>
      <c r="J67" s="123"/>
      <c r="K67" s="30"/>
      <c r="L67" s="40"/>
    </row>
    <row r="68" spans="1:26" x14ac:dyDescent="0.2">
      <c r="B68" s="92"/>
      <c r="C68" s="92"/>
      <c r="D68" s="92"/>
      <c r="E68" s="92"/>
      <c r="F68" s="92"/>
      <c r="G68" s="92"/>
      <c r="H68" s="92"/>
      <c r="I68" s="92"/>
      <c r="J68" s="92"/>
      <c r="K68" s="30"/>
      <c r="L68" s="40"/>
    </row>
    <row r="69" spans="1:26" x14ac:dyDescent="0.2">
      <c r="B69" s="124" t="s">
        <v>55</v>
      </c>
      <c r="C69" s="119"/>
      <c r="D69" s="119"/>
      <c r="E69" s="119"/>
      <c r="F69" s="119"/>
      <c r="G69" s="119"/>
      <c r="H69" s="119"/>
      <c r="I69" s="119"/>
      <c r="J69" s="117"/>
      <c r="K69" s="30"/>
    </row>
    <row r="70" spans="1:26" ht="38.25" x14ac:dyDescent="0.2">
      <c r="B70" s="127"/>
      <c r="C70" s="119"/>
      <c r="D70" s="119"/>
      <c r="E70" s="117"/>
      <c r="F70" s="26" t="s">
        <v>56</v>
      </c>
      <c r="G70" s="26" t="s">
        <v>57</v>
      </c>
      <c r="H70" s="109" t="s">
        <v>58</v>
      </c>
      <c r="I70" s="26" t="s">
        <v>59</v>
      </c>
      <c r="J70" s="41" t="s">
        <v>30</v>
      </c>
      <c r="K70" s="30"/>
    </row>
    <row r="71" spans="1:26" x14ac:dyDescent="0.2">
      <c r="B71" s="26" t="s">
        <v>5</v>
      </c>
      <c r="C71" s="125" t="s">
        <v>60</v>
      </c>
      <c r="D71" s="119"/>
      <c r="E71" s="117"/>
      <c r="F71" s="42">
        <v>3.5</v>
      </c>
      <c r="G71" s="18">
        <v>2</v>
      </c>
      <c r="H71" s="18">
        <v>26</v>
      </c>
      <c r="I71" s="43">
        <v>0.06</v>
      </c>
      <c r="J71" s="44">
        <f>($F$71*$G$71*$H$71)-$I$71*$J$34</f>
        <v>70.687399999999997</v>
      </c>
      <c r="K71" s="30"/>
    </row>
    <row r="72" spans="1:26" x14ac:dyDescent="0.2">
      <c r="B72" s="26" t="s">
        <v>7</v>
      </c>
      <c r="C72" s="125" t="s">
        <v>61</v>
      </c>
      <c r="D72" s="119"/>
      <c r="E72" s="117"/>
      <c r="F72" s="42">
        <v>13.1</v>
      </c>
      <c r="G72" s="18">
        <v>1</v>
      </c>
      <c r="H72" s="18">
        <v>22</v>
      </c>
      <c r="I72" s="43">
        <v>0.2</v>
      </c>
      <c r="J72" s="44">
        <f>(F72*G72*H72)*(1-I72)</f>
        <v>230.56</v>
      </c>
      <c r="K72" s="30"/>
      <c r="L72" s="17"/>
    </row>
    <row r="73" spans="1:26" x14ac:dyDescent="0.2">
      <c r="B73" s="26" t="s">
        <v>9</v>
      </c>
      <c r="C73" s="125" t="s">
        <v>62</v>
      </c>
      <c r="D73" s="119"/>
      <c r="E73" s="117"/>
      <c r="F73" s="42">
        <v>113</v>
      </c>
      <c r="G73" s="18"/>
      <c r="H73" s="18"/>
      <c r="I73" s="43"/>
      <c r="J73" s="44">
        <f>F73</f>
        <v>113</v>
      </c>
      <c r="K73" s="30"/>
    </row>
    <row r="74" spans="1:26" x14ac:dyDescent="0.2">
      <c r="B74" s="26" t="s">
        <v>11</v>
      </c>
      <c r="C74" s="125" t="s">
        <v>37</v>
      </c>
      <c r="D74" s="119"/>
      <c r="E74" s="117"/>
      <c r="F74" s="42"/>
      <c r="G74" s="18"/>
      <c r="H74" s="18"/>
      <c r="I74" s="31"/>
      <c r="J74" s="45"/>
      <c r="K74" s="30"/>
    </row>
    <row r="75" spans="1:26" x14ac:dyDescent="0.2">
      <c r="B75" s="127" t="s">
        <v>63</v>
      </c>
      <c r="C75" s="119"/>
      <c r="D75" s="119"/>
      <c r="E75" s="119"/>
      <c r="F75" s="119"/>
      <c r="G75" s="119"/>
      <c r="H75" s="119"/>
      <c r="I75" s="117"/>
      <c r="J75" s="1">
        <f>TRUNC(SUM(J71:J74),2)</f>
        <v>414.24</v>
      </c>
      <c r="K75" s="30"/>
    </row>
    <row r="76" spans="1:26" x14ac:dyDescent="0.2">
      <c r="B76" s="28"/>
      <c r="C76" s="28"/>
      <c r="D76" s="28"/>
      <c r="E76" s="28"/>
      <c r="F76" s="28"/>
      <c r="G76" s="28"/>
      <c r="H76" s="28"/>
      <c r="I76" s="28"/>
      <c r="J76" s="29"/>
      <c r="K76" s="30"/>
    </row>
    <row r="77" spans="1:26" x14ac:dyDescent="0.2">
      <c r="B77" s="131" t="s">
        <v>328</v>
      </c>
      <c r="C77" s="123"/>
      <c r="D77" s="123"/>
      <c r="E77" s="123"/>
      <c r="F77" s="123"/>
      <c r="G77" s="123"/>
      <c r="H77" s="123"/>
      <c r="I77" s="123"/>
      <c r="J77" s="123"/>
      <c r="K77" s="30"/>
    </row>
    <row r="78" spans="1:26" x14ac:dyDescent="0.2">
      <c r="B78" s="130" t="s">
        <v>329</v>
      </c>
      <c r="C78" s="123"/>
      <c r="D78" s="123"/>
      <c r="E78" s="123"/>
      <c r="F78" s="123"/>
      <c r="G78" s="123"/>
      <c r="H78" s="123"/>
      <c r="I78" s="123"/>
      <c r="J78" s="123"/>
      <c r="K78" s="30"/>
    </row>
    <row r="79" spans="1:26" x14ac:dyDescent="0.2">
      <c r="A79" s="30"/>
      <c r="B79" s="46"/>
      <c r="C79" s="46"/>
      <c r="D79" s="46"/>
      <c r="E79" s="46"/>
      <c r="F79" s="46"/>
      <c r="G79" s="46"/>
      <c r="H79" s="46"/>
      <c r="I79" s="46"/>
      <c r="J79" s="4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x14ac:dyDescent="0.2">
      <c r="B80" s="124" t="s">
        <v>64</v>
      </c>
      <c r="C80" s="119"/>
      <c r="D80" s="119"/>
      <c r="E80" s="119"/>
      <c r="F80" s="119"/>
      <c r="G80" s="119"/>
      <c r="H80" s="119"/>
      <c r="I80" s="119"/>
      <c r="J80" s="117"/>
      <c r="K80" s="30"/>
    </row>
    <row r="81" spans="2:12" x14ac:dyDescent="0.2">
      <c r="B81" s="127" t="s">
        <v>65</v>
      </c>
      <c r="C81" s="119"/>
      <c r="D81" s="119"/>
      <c r="E81" s="119"/>
      <c r="F81" s="119"/>
      <c r="G81" s="119"/>
      <c r="H81" s="119"/>
      <c r="I81" s="117"/>
      <c r="J81" s="26" t="s">
        <v>30</v>
      </c>
      <c r="K81" s="30"/>
    </row>
    <row r="82" spans="2:12" x14ac:dyDescent="0.2">
      <c r="B82" s="26" t="s">
        <v>66</v>
      </c>
      <c r="C82" s="125" t="s">
        <v>67</v>
      </c>
      <c r="D82" s="119"/>
      <c r="E82" s="119"/>
      <c r="F82" s="119"/>
      <c r="G82" s="119"/>
      <c r="H82" s="119"/>
      <c r="I82" s="117"/>
      <c r="J82" s="27">
        <f>J48</f>
        <v>360.73</v>
      </c>
      <c r="K82" s="30"/>
    </row>
    <row r="83" spans="2:12" x14ac:dyDescent="0.2">
      <c r="B83" s="26" t="s">
        <v>68</v>
      </c>
      <c r="C83" s="125" t="s">
        <v>69</v>
      </c>
      <c r="D83" s="119"/>
      <c r="E83" s="119"/>
      <c r="F83" s="119"/>
      <c r="G83" s="119"/>
      <c r="H83" s="119"/>
      <c r="I83" s="117"/>
      <c r="J83" s="27">
        <f>J63</f>
        <v>815.46</v>
      </c>
      <c r="K83" s="30"/>
    </row>
    <row r="84" spans="2:12" x14ac:dyDescent="0.2">
      <c r="B84" s="26" t="s">
        <v>70</v>
      </c>
      <c r="C84" s="125" t="s">
        <v>71</v>
      </c>
      <c r="D84" s="119"/>
      <c r="E84" s="119"/>
      <c r="F84" s="119"/>
      <c r="G84" s="119"/>
      <c r="H84" s="119"/>
      <c r="I84" s="117"/>
      <c r="J84" s="27">
        <f>J75</f>
        <v>414.24</v>
      </c>
      <c r="K84" s="30"/>
    </row>
    <row r="85" spans="2:12" x14ac:dyDescent="0.2">
      <c r="B85" s="127" t="s">
        <v>72</v>
      </c>
      <c r="C85" s="119"/>
      <c r="D85" s="119"/>
      <c r="E85" s="119"/>
      <c r="F85" s="119"/>
      <c r="G85" s="119"/>
      <c r="H85" s="119"/>
      <c r="I85" s="117"/>
      <c r="J85" s="1">
        <f>TRUNC(SUM(J82:J84),2)</f>
        <v>1590.43</v>
      </c>
      <c r="K85" s="30"/>
    </row>
    <row r="86" spans="2:12" x14ac:dyDescent="0.2">
      <c r="B86" s="47"/>
      <c r="C86" s="47"/>
      <c r="D86" s="47"/>
      <c r="E86" s="47"/>
      <c r="F86" s="47"/>
      <c r="G86" s="47"/>
      <c r="H86" s="47"/>
      <c r="I86" s="47"/>
      <c r="J86" s="48"/>
      <c r="K86" s="30"/>
    </row>
    <row r="87" spans="2:12" x14ac:dyDescent="0.2">
      <c r="B87" s="124" t="s">
        <v>73</v>
      </c>
      <c r="C87" s="119"/>
      <c r="D87" s="119"/>
      <c r="E87" s="119"/>
      <c r="F87" s="119"/>
      <c r="G87" s="119"/>
      <c r="H87" s="119"/>
      <c r="I87" s="119"/>
      <c r="J87" s="117"/>
      <c r="K87" s="30"/>
    </row>
    <row r="88" spans="2:12" x14ac:dyDescent="0.2">
      <c r="B88" s="125" t="s">
        <v>74</v>
      </c>
      <c r="C88" s="119"/>
      <c r="D88" s="119"/>
      <c r="E88" s="119"/>
      <c r="F88" s="119"/>
      <c r="G88" s="119"/>
      <c r="H88" s="119"/>
      <c r="I88" s="119"/>
      <c r="J88" s="117"/>
      <c r="K88" s="30"/>
    </row>
    <row r="89" spans="2:12" x14ac:dyDescent="0.2">
      <c r="B89" s="127" t="s">
        <v>75</v>
      </c>
      <c r="C89" s="119"/>
      <c r="D89" s="119"/>
      <c r="E89" s="119"/>
      <c r="F89" s="119"/>
      <c r="G89" s="119"/>
      <c r="H89" s="119"/>
      <c r="I89" s="117"/>
      <c r="J89" s="26" t="s">
        <v>76</v>
      </c>
      <c r="K89" s="30"/>
    </row>
    <row r="90" spans="2:12" x14ac:dyDescent="0.2">
      <c r="B90" s="125" t="s">
        <v>77</v>
      </c>
      <c r="C90" s="119"/>
      <c r="D90" s="119"/>
      <c r="E90" s="119"/>
      <c r="F90" s="119"/>
      <c r="G90" s="119"/>
      <c r="H90" s="119"/>
      <c r="I90" s="117"/>
      <c r="J90" s="31">
        <v>0.49685000000000001</v>
      </c>
      <c r="K90" s="30"/>
    </row>
    <row r="91" spans="2:12" x14ac:dyDescent="0.2">
      <c r="B91" s="125" t="s">
        <v>78</v>
      </c>
      <c r="C91" s="119"/>
      <c r="D91" s="119"/>
      <c r="E91" s="119"/>
      <c r="F91" s="119"/>
      <c r="G91" s="119"/>
      <c r="H91" s="119"/>
      <c r="I91" s="117"/>
      <c r="J91" s="31">
        <v>0.49685000000000001</v>
      </c>
      <c r="K91" s="30"/>
    </row>
    <row r="92" spans="2:12" x14ac:dyDescent="0.2">
      <c r="B92" s="125" t="s">
        <v>79</v>
      </c>
      <c r="C92" s="119"/>
      <c r="D92" s="119"/>
      <c r="E92" s="119"/>
      <c r="F92" s="119"/>
      <c r="G92" s="119"/>
      <c r="H92" s="119"/>
      <c r="I92" s="117"/>
      <c r="J92" s="31">
        <v>6.3E-3</v>
      </c>
      <c r="K92" s="30"/>
    </row>
    <row r="93" spans="2:12" x14ac:dyDescent="0.2">
      <c r="B93" s="125" t="s">
        <v>80</v>
      </c>
      <c r="C93" s="119"/>
      <c r="D93" s="119"/>
      <c r="E93" s="119"/>
      <c r="F93" s="119"/>
      <c r="G93" s="119"/>
      <c r="H93" s="119"/>
      <c r="I93" s="117"/>
      <c r="J93" s="49">
        <f>SUM(J90:J92)</f>
        <v>1</v>
      </c>
      <c r="K93" s="30"/>
    </row>
    <row r="94" spans="2:12" x14ac:dyDescent="0.2">
      <c r="B94" s="50"/>
      <c r="C94" s="51"/>
      <c r="D94" s="51"/>
      <c r="E94" s="51"/>
      <c r="F94" s="51"/>
      <c r="G94" s="51"/>
      <c r="H94" s="51"/>
      <c r="I94" s="51"/>
      <c r="J94" s="52"/>
      <c r="K94" s="30"/>
    </row>
    <row r="95" spans="2:12" x14ac:dyDescent="0.2">
      <c r="B95" s="26">
        <v>3</v>
      </c>
      <c r="C95" s="127" t="s">
        <v>81</v>
      </c>
      <c r="D95" s="119"/>
      <c r="E95" s="119"/>
      <c r="F95" s="119"/>
      <c r="G95" s="119"/>
      <c r="H95" s="117"/>
      <c r="I95" s="41" t="s">
        <v>41</v>
      </c>
      <c r="J95" s="26" t="s">
        <v>30</v>
      </c>
      <c r="K95" s="30"/>
    </row>
    <row r="96" spans="2:12" x14ac:dyDescent="0.2">
      <c r="B96" s="26" t="s">
        <v>5</v>
      </c>
      <c r="C96" s="125" t="s">
        <v>82</v>
      </c>
      <c r="D96" s="119"/>
      <c r="E96" s="119"/>
      <c r="F96" s="119"/>
      <c r="G96" s="119"/>
      <c r="H96" s="117"/>
      <c r="I96" s="31">
        <f t="shared" ref="I96:I102" si="2">J96/$J$40</f>
        <v>5.8699775811543356E-2</v>
      </c>
      <c r="J96" s="53">
        <f>(((($J$85-$J$83)+$J$40)/12)*$J$90)</f>
        <v>108.90041108333335</v>
      </c>
      <c r="K96" s="30"/>
      <c r="L96" s="54"/>
    </row>
    <row r="97" spans="2:12" x14ac:dyDescent="0.2">
      <c r="B97" s="26" t="s">
        <v>7</v>
      </c>
      <c r="C97" s="125" t="s">
        <v>83</v>
      </c>
      <c r="D97" s="119"/>
      <c r="E97" s="119"/>
      <c r="F97" s="119"/>
      <c r="G97" s="119"/>
      <c r="H97" s="117"/>
      <c r="I97" s="31">
        <f t="shared" si="2"/>
        <v>3.9563887250859296E-3</v>
      </c>
      <c r="J97" s="53">
        <f>($J$62/12)*$J$90</f>
        <v>7.3399319266666669</v>
      </c>
      <c r="K97" s="30"/>
      <c r="L97" s="54"/>
    </row>
    <row r="98" spans="2:12" x14ac:dyDescent="0.2">
      <c r="B98" s="26" t="s">
        <v>9</v>
      </c>
      <c r="C98" s="125" t="s">
        <v>84</v>
      </c>
      <c r="D98" s="119"/>
      <c r="E98" s="119"/>
      <c r="F98" s="119"/>
      <c r="G98" s="119"/>
      <c r="H98" s="117"/>
      <c r="I98" s="31">
        <f t="shared" si="2"/>
        <v>2.3738332350515576E-2</v>
      </c>
      <c r="J98" s="53">
        <f>$J$62*0.5*$J$90</f>
        <v>44.039591560000005</v>
      </c>
      <c r="K98" s="30"/>
      <c r="L98" s="54"/>
    </row>
    <row r="99" spans="2:12" x14ac:dyDescent="0.2">
      <c r="B99" s="26" t="s">
        <v>11</v>
      </c>
      <c r="C99" s="125" t="s">
        <v>85</v>
      </c>
      <c r="D99" s="119"/>
      <c r="E99" s="119"/>
      <c r="F99" s="119"/>
      <c r="G99" s="119"/>
      <c r="H99" s="117"/>
      <c r="I99" s="31">
        <f t="shared" si="2"/>
        <v>4.1404166666666666E-2</v>
      </c>
      <c r="J99" s="53">
        <f>(J40/12)*J91</f>
        <v>76.813424041666664</v>
      </c>
      <c r="K99" s="30"/>
      <c r="L99" s="54"/>
    </row>
    <row r="100" spans="2:12" x14ac:dyDescent="0.2">
      <c r="B100" s="26" t="s">
        <v>14</v>
      </c>
      <c r="C100" s="125" t="s">
        <v>86</v>
      </c>
      <c r="D100" s="119"/>
      <c r="E100" s="119"/>
      <c r="F100" s="119"/>
      <c r="G100" s="119"/>
      <c r="H100" s="117"/>
      <c r="I100" s="31">
        <f t="shared" si="2"/>
        <v>3.5494865159020637E-2</v>
      </c>
      <c r="J100" s="27">
        <f>(J85/12)*J91</f>
        <v>65.850428791666673</v>
      </c>
      <c r="K100" s="30"/>
    </row>
    <row r="101" spans="2:12" x14ac:dyDescent="0.2">
      <c r="B101" s="26" t="s">
        <v>36</v>
      </c>
      <c r="C101" s="125" t="s">
        <v>87</v>
      </c>
      <c r="D101" s="119"/>
      <c r="E101" s="119"/>
      <c r="F101" s="119"/>
      <c r="G101" s="119"/>
      <c r="H101" s="117"/>
      <c r="I101" s="31">
        <f t="shared" si="2"/>
        <v>2.3738332350515576E-2</v>
      </c>
      <c r="J101" s="27">
        <f>(J62*0.5)*J91</f>
        <v>44.039591560000005</v>
      </c>
      <c r="K101" s="30"/>
    </row>
    <row r="102" spans="2:12" x14ac:dyDescent="0.2">
      <c r="B102" s="26" t="s">
        <v>50</v>
      </c>
      <c r="C102" s="125" t="s">
        <v>88</v>
      </c>
      <c r="D102" s="119"/>
      <c r="E102" s="119"/>
      <c r="F102" s="119"/>
      <c r="G102" s="119"/>
      <c r="H102" s="117"/>
      <c r="I102" s="31">
        <f t="shared" si="2"/>
        <v>-1.2249820775006603E-3</v>
      </c>
      <c r="J102" s="27">
        <f>-J82*J92</f>
        <v>-2.272599</v>
      </c>
      <c r="K102" s="30"/>
    </row>
    <row r="103" spans="2:12" x14ac:dyDescent="0.2">
      <c r="B103" s="127" t="s">
        <v>89</v>
      </c>
      <c r="C103" s="119"/>
      <c r="D103" s="119"/>
      <c r="E103" s="119"/>
      <c r="F103" s="119"/>
      <c r="G103" s="119"/>
      <c r="H103" s="117"/>
      <c r="I103" s="32">
        <f>TRUNC(SUM(I96:I101),4)</f>
        <v>0.187</v>
      </c>
      <c r="J103" s="1">
        <f>TRUNC(SUM(J96:J101),2)</f>
        <v>346.98</v>
      </c>
      <c r="K103" s="30"/>
    </row>
    <row r="104" spans="2:12" x14ac:dyDescent="0.2">
      <c r="B104" s="28"/>
      <c r="C104" s="28"/>
      <c r="D104" s="28"/>
      <c r="E104" s="28"/>
      <c r="F104" s="28"/>
      <c r="G104" s="28"/>
      <c r="H104" s="28"/>
      <c r="I104" s="33"/>
      <c r="J104" s="29"/>
      <c r="K104" s="30"/>
    </row>
    <row r="105" spans="2:12" x14ac:dyDescent="0.2">
      <c r="B105" s="122" t="s">
        <v>330</v>
      </c>
      <c r="C105" s="123"/>
      <c r="D105" s="123"/>
      <c r="E105" s="123"/>
      <c r="F105" s="123"/>
      <c r="G105" s="123"/>
      <c r="H105" s="123"/>
      <c r="I105" s="123"/>
      <c r="J105" s="123"/>
      <c r="K105" s="30"/>
    </row>
    <row r="106" spans="2:12" x14ac:dyDescent="0.2">
      <c r="B106" s="122" t="s">
        <v>331</v>
      </c>
      <c r="C106" s="123"/>
      <c r="D106" s="123"/>
      <c r="E106" s="123"/>
      <c r="F106" s="123"/>
      <c r="G106" s="123"/>
      <c r="H106" s="123"/>
      <c r="I106" s="123"/>
      <c r="J106" s="123"/>
      <c r="K106" s="30"/>
    </row>
    <row r="107" spans="2:12" x14ac:dyDescent="0.2">
      <c r="B107" s="122" t="s">
        <v>332</v>
      </c>
      <c r="C107" s="123"/>
      <c r="D107" s="123"/>
      <c r="E107" s="123"/>
      <c r="F107" s="123"/>
      <c r="G107" s="123"/>
      <c r="H107" s="123"/>
      <c r="I107" s="123"/>
      <c r="J107" s="123"/>
      <c r="K107" s="30"/>
    </row>
    <row r="108" spans="2:12" x14ac:dyDescent="0.2">
      <c r="B108" s="122" t="s">
        <v>333</v>
      </c>
      <c r="C108" s="123"/>
      <c r="D108" s="123"/>
      <c r="E108" s="123"/>
      <c r="F108" s="123"/>
      <c r="G108" s="123"/>
      <c r="H108" s="123"/>
      <c r="I108" s="123"/>
      <c r="J108" s="123"/>
      <c r="K108" s="30"/>
    </row>
    <row r="109" spans="2:12" x14ac:dyDescent="0.2">
      <c r="B109" s="122" t="s">
        <v>334</v>
      </c>
      <c r="C109" s="123"/>
      <c r="D109" s="123"/>
      <c r="E109" s="123"/>
      <c r="F109" s="123"/>
      <c r="G109" s="123"/>
      <c r="H109" s="123"/>
      <c r="I109" s="123"/>
      <c r="J109" s="123"/>
      <c r="K109" s="30"/>
    </row>
    <row r="110" spans="2:12" x14ac:dyDescent="0.2">
      <c r="B110" s="128" t="s">
        <v>335</v>
      </c>
      <c r="C110" s="123"/>
      <c r="D110" s="123"/>
      <c r="E110" s="123"/>
      <c r="F110" s="123"/>
      <c r="G110" s="123"/>
      <c r="H110" s="123"/>
      <c r="I110" s="123"/>
      <c r="J110" s="123"/>
      <c r="K110" s="30"/>
    </row>
    <row r="111" spans="2:12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30"/>
    </row>
    <row r="112" spans="2:12" x14ac:dyDescent="0.2">
      <c r="B112" s="124" t="s">
        <v>90</v>
      </c>
      <c r="C112" s="119"/>
      <c r="D112" s="119"/>
      <c r="E112" s="119"/>
      <c r="F112" s="119"/>
      <c r="G112" s="119"/>
      <c r="H112" s="119"/>
      <c r="I112" s="119"/>
      <c r="J112" s="117"/>
      <c r="K112" s="30"/>
    </row>
    <row r="113" spans="2:11" x14ac:dyDescent="0.2">
      <c r="B113" s="125" t="s">
        <v>91</v>
      </c>
      <c r="C113" s="119"/>
      <c r="D113" s="119"/>
      <c r="E113" s="119"/>
      <c r="F113" s="119"/>
      <c r="G113" s="119"/>
      <c r="H113" s="119"/>
      <c r="I113" s="119"/>
      <c r="J113" s="117"/>
      <c r="K113" s="30"/>
    </row>
    <row r="114" spans="2:11" x14ac:dyDescent="0.2">
      <c r="B114" s="120" t="s">
        <v>92</v>
      </c>
      <c r="C114" s="117"/>
      <c r="D114" s="120" t="s">
        <v>93</v>
      </c>
      <c r="E114" s="117"/>
      <c r="F114" s="120" t="s">
        <v>94</v>
      </c>
      <c r="G114" s="117"/>
      <c r="H114" s="120" t="s">
        <v>95</v>
      </c>
      <c r="I114" s="117"/>
      <c r="J114" s="18" t="s">
        <v>96</v>
      </c>
      <c r="K114" s="30"/>
    </row>
    <row r="115" spans="2:11" x14ac:dyDescent="0.2">
      <c r="B115" s="129" t="s">
        <v>97</v>
      </c>
      <c r="C115" s="117"/>
      <c r="D115" s="118"/>
      <c r="E115" s="117"/>
      <c r="F115" s="118">
        <v>30</v>
      </c>
      <c r="G115" s="117"/>
      <c r="H115" s="116">
        <f>(252/365)</f>
        <v>0.69041095890410964</v>
      </c>
      <c r="I115" s="117"/>
      <c r="J115" s="55">
        <f t="shared" ref="J115:J126" si="3">D115*F115*H115</f>
        <v>0</v>
      </c>
      <c r="K115" s="30"/>
    </row>
    <row r="116" spans="2:11" x14ac:dyDescent="0.2">
      <c r="B116" s="129" t="s">
        <v>98</v>
      </c>
      <c r="C116" s="117"/>
      <c r="D116" s="118"/>
      <c r="E116" s="117"/>
      <c r="F116" s="118">
        <v>1</v>
      </c>
      <c r="G116" s="117"/>
      <c r="H116" s="116">
        <v>1</v>
      </c>
      <c r="I116" s="117"/>
      <c r="J116" s="55">
        <f t="shared" si="3"/>
        <v>0</v>
      </c>
      <c r="K116" s="30"/>
    </row>
    <row r="117" spans="2:11" x14ac:dyDescent="0.2">
      <c r="B117" s="129" t="s">
        <v>99</v>
      </c>
      <c r="C117" s="117"/>
      <c r="D117" s="118"/>
      <c r="E117" s="117"/>
      <c r="F117" s="118">
        <v>15</v>
      </c>
      <c r="G117" s="117"/>
      <c r="H117" s="116">
        <f t="shared" ref="H117:H118" si="4">(252/365)</f>
        <v>0.69041095890410964</v>
      </c>
      <c r="I117" s="117"/>
      <c r="J117" s="55">
        <f t="shared" si="3"/>
        <v>0</v>
      </c>
      <c r="K117" s="30"/>
    </row>
    <row r="118" spans="2:11" x14ac:dyDescent="0.2">
      <c r="B118" s="129" t="s">
        <v>100</v>
      </c>
      <c r="C118" s="117"/>
      <c r="D118" s="118"/>
      <c r="E118" s="117"/>
      <c r="F118" s="118">
        <v>5</v>
      </c>
      <c r="G118" s="117"/>
      <c r="H118" s="116">
        <f t="shared" si="4"/>
        <v>0.69041095890410964</v>
      </c>
      <c r="I118" s="117"/>
      <c r="J118" s="55">
        <f t="shared" si="3"/>
        <v>0</v>
      </c>
      <c r="K118" s="30"/>
    </row>
    <row r="119" spans="2:11" x14ac:dyDescent="0.2">
      <c r="B119" s="129" t="s">
        <v>101</v>
      </c>
      <c r="C119" s="117"/>
      <c r="D119" s="118"/>
      <c r="E119" s="117"/>
      <c r="F119" s="118">
        <v>2</v>
      </c>
      <c r="G119" s="117"/>
      <c r="H119" s="116">
        <v>1</v>
      </c>
      <c r="I119" s="117"/>
      <c r="J119" s="55">
        <f t="shared" si="3"/>
        <v>0</v>
      </c>
      <c r="K119" s="30"/>
    </row>
    <row r="120" spans="2:11" x14ac:dyDescent="0.2">
      <c r="B120" s="129" t="s">
        <v>102</v>
      </c>
      <c r="C120" s="117"/>
      <c r="D120" s="118"/>
      <c r="E120" s="117"/>
      <c r="F120" s="118">
        <v>2</v>
      </c>
      <c r="G120" s="117"/>
      <c r="H120" s="116">
        <f>(252/365)</f>
        <v>0.69041095890410964</v>
      </c>
      <c r="I120" s="117"/>
      <c r="J120" s="55">
        <f t="shared" si="3"/>
        <v>0</v>
      </c>
      <c r="K120" s="30"/>
    </row>
    <row r="121" spans="2:11" x14ac:dyDescent="0.2">
      <c r="B121" s="129" t="s">
        <v>103</v>
      </c>
      <c r="C121" s="117"/>
      <c r="D121" s="118"/>
      <c r="E121" s="117"/>
      <c r="F121" s="118">
        <v>3</v>
      </c>
      <c r="G121" s="117"/>
      <c r="H121" s="116">
        <v>1</v>
      </c>
      <c r="I121" s="117"/>
      <c r="J121" s="55">
        <f t="shared" si="3"/>
        <v>0</v>
      </c>
      <c r="K121" s="30"/>
    </row>
    <row r="122" spans="2:11" x14ac:dyDescent="0.2">
      <c r="B122" s="129" t="s">
        <v>104</v>
      </c>
      <c r="C122" s="117"/>
      <c r="D122" s="118"/>
      <c r="E122" s="117"/>
      <c r="F122" s="118">
        <v>1</v>
      </c>
      <c r="G122" s="117"/>
      <c r="H122" s="116">
        <v>1</v>
      </c>
      <c r="I122" s="117"/>
      <c r="J122" s="55">
        <f t="shared" si="3"/>
        <v>0</v>
      </c>
      <c r="K122" s="30"/>
    </row>
    <row r="123" spans="2:11" x14ac:dyDescent="0.2">
      <c r="B123" s="129" t="s">
        <v>105</v>
      </c>
      <c r="C123" s="117"/>
      <c r="D123" s="118"/>
      <c r="E123" s="117"/>
      <c r="F123" s="118">
        <v>1</v>
      </c>
      <c r="G123" s="117"/>
      <c r="H123" s="116">
        <v>1</v>
      </c>
      <c r="I123" s="117"/>
      <c r="J123" s="55">
        <f t="shared" si="3"/>
        <v>0</v>
      </c>
      <c r="K123" s="30"/>
    </row>
    <row r="124" spans="2:11" x14ac:dyDescent="0.2">
      <c r="B124" s="129" t="s">
        <v>106</v>
      </c>
      <c r="C124" s="117"/>
      <c r="D124" s="118"/>
      <c r="E124" s="117"/>
      <c r="F124" s="118">
        <v>20</v>
      </c>
      <c r="G124" s="117"/>
      <c r="H124" s="116">
        <f t="shared" ref="H124:H125" si="5">(252/365)</f>
        <v>0.69041095890410964</v>
      </c>
      <c r="I124" s="117"/>
      <c r="J124" s="55">
        <f t="shared" si="3"/>
        <v>0</v>
      </c>
      <c r="K124" s="30"/>
    </row>
    <row r="125" spans="2:11" x14ac:dyDescent="0.2">
      <c r="B125" s="129" t="s">
        <v>107</v>
      </c>
      <c r="C125" s="117"/>
      <c r="D125" s="118"/>
      <c r="E125" s="117"/>
      <c r="F125" s="118">
        <v>180</v>
      </c>
      <c r="G125" s="117"/>
      <c r="H125" s="116">
        <f t="shared" si="5"/>
        <v>0.69041095890410964</v>
      </c>
      <c r="I125" s="117"/>
      <c r="J125" s="55">
        <f t="shared" si="3"/>
        <v>0</v>
      </c>
      <c r="K125" s="30"/>
    </row>
    <row r="126" spans="2:11" x14ac:dyDescent="0.2">
      <c r="B126" s="129" t="s">
        <v>108</v>
      </c>
      <c r="C126" s="117"/>
      <c r="D126" s="118"/>
      <c r="E126" s="117"/>
      <c r="F126" s="118">
        <v>6</v>
      </c>
      <c r="G126" s="117"/>
      <c r="H126" s="116">
        <v>1</v>
      </c>
      <c r="I126" s="117"/>
      <c r="J126" s="55">
        <f t="shared" si="3"/>
        <v>0</v>
      </c>
      <c r="K126" s="30"/>
    </row>
    <row r="127" spans="2:11" x14ac:dyDescent="0.2">
      <c r="B127" s="118" t="s">
        <v>109</v>
      </c>
      <c r="C127" s="119"/>
      <c r="D127" s="119"/>
      <c r="E127" s="119"/>
      <c r="F127" s="119"/>
      <c r="G127" s="119"/>
      <c r="H127" s="119"/>
      <c r="I127" s="117"/>
      <c r="J127" s="55">
        <f>SUM(J115:J126)</f>
        <v>0</v>
      </c>
      <c r="K127" s="30"/>
    </row>
    <row r="128" spans="2:11" x14ac:dyDescent="0.2">
      <c r="B128" s="93"/>
      <c r="C128" s="93"/>
      <c r="D128" s="94"/>
      <c r="E128" s="94"/>
      <c r="F128" s="94"/>
      <c r="G128" s="94"/>
      <c r="H128" s="95"/>
      <c r="I128" s="95"/>
      <c r="J128" s="56"/>
      <c r="K128" s="30"/>
    </row>
    <row r="129" spans="2:11" x14ac:dyDescent="0.2">
      <c r="B129" s="120" t="s">
        <v>110</v>
      </c>
      <c r="C129" s="119"/>
      <c r="D129" s="119"/>
      <c r="E129" s="119"/>
      <c r="F129" s="119"/>
      <c r="G129" s="117"/>
      <c r="H129" s="30"/>
      <c r="I129" s="30"/>
      <c r="J129" s="30"/>
      <c r="K129" s="30"/>
    </row>
    <row r="130" spans="2:11" x14ac:dyDescent="0.2">
      <c r="B130" s="118" t="s">
        <v>111</v>
      </c>
      <c r="C130" s="117"/>
      <c r="D130" s="118" t="s">
        <v>112</v>
      </c>
      <c r="E130" s="117"/>
      <c r="F130" s="118" t="s">
        <v>113</v>
      </c>
      <c r="G130" s="117"/>
      <c r="K130" s="30"/>
    </row>
    <row r="131" spans="2:11" x14ac:dyDescent="0.2">
      <c r="B131" s="121">
        <f>J40+J85+J103</f>
        <v>3792.6200000000003</v>
      </c>
      <c r="C131" s="117"/>
      <c r="D131" s="118">
        <v>30</v>
      </c>
      <c r="E131" s="117"/>
      <c r="F131" s="121">
        <f>B131/D131</f>
        <v>126.42066666666668</v>
      </c>
      <c r="G131" s="117"/>
      <c r="H131" s="96"/>
      <c r="I131" s="96"/>
      <c r="J131" s="96"/>
      <c r="K131" s="30"/>
    </row>
    <row r="132" spans="2:11" x14ac:dyDescent="0.2">
      <c r="B132" s="97"/>
      <c r="C132" s="97"/>
      <c r="D132" s="97"/>
      <c r="E132" s="96"/>
      <c r="F132" s="96"/>
      <c r="G132" s="96"/>
      <c r="H132" s="98"/>
      <c r="I132" s="98"/>
      <c r="J132" s="25"/>
      <c r="K132" s="30"/>
    </row>
    <row r="133" spans="2:11" x14ac:dyDescent="0.2">
      <c r="B133" s="122" t="s">
        <v>336</v>
      </c>
      <c r="C133" s="123"/>
      <c r="D133" s="123"/>
      <c r="E133" s="123"/>
      <c r="F133" s="123"/>
      <c r="G133" s="123"/>
      <c r="H133" s="123"/>
      <c r="I133" s="123"/>
      <c r="J133" s="123"/>
      <c r="K133" s="30"/>
    </row>
    <row r="134" spans="2:11" x14ac:dyDescent="0.2">
      <c r="B134" s="122" t="s">
        <v>337</v>
      </c>
      <c r="C134" s="123"/>
      <c r="D134" s="123"/>
      <c r="E134" s="123"/>
      <c r="F134" s="123"/>
      <c r="G134" s="123"/>
      <c r="H134" s="123"/>
      <c r="I134" s="123"/>
      <c r="J134" s="123"/>
      <c r="K134" s="30"/>
    </row>
    <row r="135" spans="2:11" x14ac:dyDescent="0.2">
      <c r="B135" s="122" t="s">
        <v>338</v>
      </c>
      <c r="C135" s="123"/>
      <c r="D135" s="123"/>
      <c r="E135" s="123"/>
      <c r="F135" s="123"/>
      <c r="G135" s="123"/>
      <c r="H135" s="123"/>
      <c r="I135" s="123"/>
      <c r="J135" s="123"/>
      <c r="K135" s="30"/>
    </row>
    <row r="136" spans="2:11" x14ac:dyDescent="0.2">
      <c r="B136" s="122" t="s">
        <v>339</v>
      </c>
      <c r="C136" s="123"/>
      <c r="D136" s="123"/>
      <c r="E136" s="123"/>
      <c r="F136" s="123"/>
      <c r="G136" s="123"/>
      <c r="H136" s="123"/>
      <c r="I136" s="123"/>
      <c r="J136" s="123"/>
      <c r="K136" s="30"/>
    </row>
    <row r="137" spans="2:11" x14ac:dyDescent="0.2">
      <c r="B137" s="122" t="s">
        <v>340</v>
      </c>
      <c r="C137" s="123"/>
      <c r="D137" s="123"/>
      <c r="E137" s="123"/>
      <c r="F137" s="123"/>
      <c r="G137" s="123"/>
      <c r="H137" s="123"/>
      <c r="I137" s="123"/>
      <c r="J137" s="123"/>
      <c r="K137" s="30"/>
    </row>
    <row r="138" spans="2:11" x14ac:dyDescent="0.2">
      <c r="B138" s="97"/>
      <c r="C138" s="97"/>
      <c r="D138" s="96"/>
      <c r="E138" s="96"/>
      <c r="F138" s="96"/>
      <c r="G138" s="96"/>
      <c r="H138" s="98"/>
      <c r="I138" s="98"/>
      <c r="J138" s="25"/>
      <c r="K138" s="30"/>
    </row>
    <row r="139" spans="2:11" x14ac:dyDescent="0.2">
      <c r="B139" s="124" t="s">
        <v>114</v>
      </c>
      <c r="C139" s="119"/>
      <c r="D139" s="119"/>
      <c r="E139" s="119"/>
      <c r="F139" s="119"/>
      <c r="G139" s="119"/>
      <c r="H139" s="117"/>
      <c r="I139" s="41" t="s">
        <v>41</v>
      </c>
      <c r="J139" s="26" t="s">
        <v>30</v>
      </c>
      <c r="K139" s="30"/>
    </row>
    <row r="140" spans="2:11" x14ac:dyDescent="0.2">
      <c r="B140" s="57"/>
      <c r="C140" s="50"/>
      <c r="D140" s="51"/>
      <c r="E140" s="51"/>
      <c r="F140" s="58"/>
      <c r="G140" s="59" t="s">
        <v>113</v>
      </c>
      <c r="H140" s="60" t="s">
        <v>115</v>
      </c>
      <c r="I140" s="41"/>
      <c r="J140" s="52"/>
      <c r="K140" s="30"/>
    </row>
    <row r="141" spans="2:11" x14ac:dyDescent="0.2">
      <c r="B141" s="26" t="s">
        <v>5</v>
      </c>
      <c r="C141" s="125" t="s">
        <v>116</v>
      </c>
      <c r="D141" s="119"/>
      <c r="E141" s="119"/>
      <c r="F141" s="117"/>
      <c r="G141" s="172">
        <f>F131</f>
        <v>126.42066666666668</v>
      </c>
      <c r="H141" s="61">
        <v>1</v>
      </c>
      <c r="I141" s="37">
        <f t="shared" ref="I141:I146" si="6">J141/$J$40</f>
        <v>5.6786323680637543E-3</v>
      </c>
      <c r="J141" s="53">
        <f t="shared" ref="J141:J146" si="7">($G$141*H141)/12</f>
        <v>10.535055555555557</v>
      </c>
      <c r="K141" s="30"/>
    </row>
    <row r="142" spans="2:11" x14ac:dyDescent="0.2">
      <c r="B142" s="26" t="s">
        <v>7</v>
      </c>
      <c r="C142" s="125" t="s">
        <v>117</v>
      </c>
      <c r="D142" s="119"/>
      <c r="E142" s="119"/>
      <c r="F142" s="117"/>
      <c r="G142" s="173"/>
      <c r="H142" s="61">
        <v>1</v>
      </c>
      <c r="I142" s="37">
        <f t="shared" si="6"/>
        <v>5.6786323680637543E-3</v>
      </c>
      <c r="J142" s="53">
        <f t="shared" si="7"/>
        <v>10.535055555555557</v>
      </c>
      <c r="K142" s="30"/>
    </row>
    <row r="143" spans="2:11" x14ac:dyDescent="0.2">
      <c r="B143" s="26" t="s">
        <v>9</v>
      </c>
      <c r="C143" s="125" t="s">
        <v>118</v>
      </c>
      <c r="D143" s="119"/>
      <c r="E143" s="119"/>
      <c r="F143" s="117"/>
      <c r="G143" s="173"/>
      <c r="H143" s="61">
        <v>1</v>
      </c>
      <c r="I143" s="37">
        <f t="shared" si="6"/>
        <v>5.6786323680637543E-3</v>
      </c>
      <c r="J143" s="53">
        <f t="shared" si="7"/>
        <v>10.535055555555557</v>
      </c>
      <c r="K143" s="30"/>
    </row>
    <row r="144" spans="2:11" x14ac:dyDescent="0.2">
      <c r="B144" s="26" t="s">
        <v>11</v>
      </c>
      <c r="C144" s="125" t="s">
        <v>341</v>
      </c>
      <c r="D144" s="119"/>
      <c r="E144" s="119"/>
      <c r="F144" s="117"/>
      <c r="G144" s="173"/>
      <c r="H144" s="61">
        <v>1</v>
      </c>
      <c r="I144" s="37">
        <f t="shared" si="6"/>
        <v>5.6786323680637543E-3</v>
      </c>
      <c r="J144" s="53">
        <f t="shared" si="7"/>
        <v>10.535055555555557</v>
      </c>
      <c r="K144" s="30"/>
    </row>
    <row r="145" spans="2:11" x14ac:dyDescent="0.2">
      <c r="B145" s="26" t="s">
        <v>14</v>
      </c>
      <c r="C145" s="125" t="s">
        <v>119</v>
      </c>
      <c r="D145" s="119"/>
      <c r="E145" s="119"/>
      <c r="F145" s="117"/>
      <c r="G145" s="173"/>
      <c r="H145" s="61">
        <v>1</v>
      </c>
      <c r="I145" s="37">
        <f t="shared" si="6"/>
        <v>5.6786323680637543E-3</v>
      </c>
      <c r="J145" s="53">
        <f t="shared" si="7"/>
        <v>10.535055555555557</v>
      </c>
      <c r="K145" s="30"/>
    </row>
    <row r="146" spans="2:11" x14ac:dyDescent="0.2">
      <c r="B146" s="26" t="s">
        <v>36</v>
      </c>
      <c r="C146" s="125" t="s">
        <v>120</v>
      </c>
      <c r="D146" s="119"/>
      <c r="E146" s="119"/>
      <c r="F146" s="117"/>
      <c r="G146" s="174"/>
      <c r="H146" s="63"/>
      <c r="I146" s="37">
        <f t="shared" si="6"/>
        <v>0</v>
      </c>
      <c r="J146" s="53">
        <f t="shared" si="7"/>
        <v>0</v>
      </c>
      <c r="K146" s="30"/>
    </row>
    <row r="147" spans="2:11" x14ac:dyDescent="0.2">
      <c r="B147" s="127" t="s">
        <v>121</v>
      </c>
      <c r="C147" s="119"/>
      <c r="D147" s="119"/>
      <c r="E147" s="119"/>
      <c r="F147" s="119"/>
      <c r="G147" s="119"/>
      <c r="H147" s="117"/>
      <c r="I147" s="32">
        <f>TRUNC(SUM(I141:I146),4)</f>
        <v>2.8299999999999999E-2</v>
      </c>
      <c r="J147" s="1">
        <f>TRUNC(SUM(J141:J146),2)</f>
        <v>52.67</v>
      </c>
      <c r="K147" s="30"/>
    </row>
    <row r="148" spans="2:11" x14ac:dyDescent="0.2">
      <c r="B148" s="47"/>
      <c r="C148" s="47"/>
      <c r="D148" s="47"/>
      <c r="E148" s="47"/>
      <c r="F148" s="47"/>
      <c r="G148" s="47"/>
      <c r="H148" s="47"/>
      <c r="I148" s="62"/>
      <c r="J148" s="48"/>
      <c r="K148" s="30"/>
    </row>
    <row r="149" spans="2:11" x14ac:dyDescent="0.2">
      <c r="B149" s="130" t="s">
        <v>342</v>
      </c>
      <c r="C149" s="123"/>
      <c r="D149" s="123"/>
      <c r="E149" s="123"/>
      <c r="F149" s="123"/>
      <c r="G149" s="123"/>
      <c r="H149" s="123"/>
      <c r="I149" s="123"/>
      <c r="J149" s="123"/>
      <c r="K149" s="30"/>
    </row>
    <row r="150" spans="2:1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30"/>
    </row>
    <row r="151" spans="2:11" x14ac:dyDescent="0.2">
      <c r="B151" s="28"/>
      <c r="C151" s="28"/>
      <c r="D151" s="28"/>
      <c r="E151" s="28"/>
      <c r="F151" s="28"/>
      <c r="G151" s="28"/>
      <c r="H151" s="28"/>
      <c r="I151" s="33"/>
      <c r="J151" s="29"/>
      <c r="K151" s="30"/>
    </row>
    <row r="152" spans="2:11" x14ac:dyDescent="0.2">
      <c r="B152" s="124" t="s">
        <v>122</v>
      </c>
      <c r="C152" s="119"/>
      <c r="D152" s="119"/>
      <c r="E152" s="119"/>
      <c r="F152" s="119"/>
      <c r="G152" s="119"/>
      <c r="H152" s="119"/>
      <c r="I152" s="119"/>
      <c r="J152" s="117"/>
      <c r="K152" s="30"/>
    </row>
    <row r="153" spans="2:11" x14ac:dyDescent="0.2">
      <c r="B153" s="124" t="s">
        <v>123</v>
      </c>
      <c r="C153" s="119"/>
      <c r="D153" s="119"/>
      <c r="E153" s="119"/>
      <c r="F153" s="119"/>
      <c r="G153" s="119"/>
      <c r="H153" s="119"/>
      <c r="I153" s="117"/>
      <c r="J153" s="26" t="s">
        <v>30</v>
      </c>
      <c r="K153" s="30"/>
    </row>
    <row r="154" spans="2:11" x14ac:dyDescent="0.2">
      <c r="B154" s="26" t="s">
        <v>124</v>
      </c>
      <c r="C154" s="125" t="s">
        <v>125</v>
      </c>
      <c r="D154" s="119"/>
      <c r="E154" s="119"/>
      <c r="F154" s="119"/>
      <c r="G154" s="119"/>
      <c r="H154" s="119"/>
      <c r="I154" s="117"/>
      <c r="J154" s="27">
        <f>J147</f>
        <v>52.67</v>
      </c>
      <c r="K154" s="30"/>
    </row>
    <row r="155" spans="2:11" x14ac:dyDescent="0.2">
      <c r="B155" s="26" t="s">
        <v>126</v>
      </c>
      <c r="C155" s="125" t="s">
        <v>127</v>
      </c>
      <c r="D155" s="119"/>
      <c r="E155" s="119"/>
      <c r="F155" s="119"/>
      <c r="G155" s="119"/>
      <c r="H155" s="119"/>
      <c r="I155" s="117"/>
      <c r="J155" s="27">
        <v>0</v>
      </c>
      <c r="K155" s="30"/>
    </row>
    <row r="156" spans="2:11" x14ac:dyDescent="0.2">
      <c r="B156" s="127" t="s">
        <v>128</v>
      </c>
      <c r="C156" s="119"/>
      <c r="D156" s="119"/>
      <c r="E156" s="119"/>
      <c r="F156" s="119"/>
      <c r="G156" s="119"/>
      <c r="H156" s="119"/>
      <c r="I156" s="117"/>
      <c r="J156" s="1">
        <f>SUM(J154:J155)</f>
        <v>52.67</v>
      </c>
      <c r="K156" s="30"/>
    </row>
    <row r="157" spans="2:11" x14ac:dyDescent="0.2">
      <c r="B157" s="47"/>
      <c r="C157" s="47"/>
      <c r="D157" s="47"/>
      <c r="E157" s="47"/>
      <c r="F157" s="47"/>
      <c r="G157" s="47"/>
      <c r="H157" s="47"/>
      <c r="I157" s="47"/>
      <c r="J157" s="48"/>
      <c r="K157" s="30"/>
    </row>
    <row r="158" spans="2:11" x14ac:dyDescent="0.2">
      <c r="B158" s="124" t="s">
        <v>129</v>
      </c>
      <c r="C158" s="119"/>
      <c r="D158" s="119"/>
      <c r="E158" s="119"/>
      <c r="F158" s="119"/>
      <c r="G158" s="119"/>
      <c r="H158" s="119"/>
      <c r="I158" s="119"/>
      <c r="J158" s="117"/>
      <c r="K158" s="30"/>
    </row>
    <row r="159" spans="2:11" x14ac:dyDescent="0.2">
      <c r="B159" s="125"/>
      <c r="C159" s="119"/>
      <c r="D159" s="117"/>
      <c r="E159" s="120" t="s">
        <v>130</v>
      </c>
      <c r="F159" s="117"/>
      <c r="G159" s="30" t="s">
        <v>76</v>
      </c>
      <c r="H159" s="63"/>
      <c r="I159" s="120" t="s">
        <v>131</v>
      </c>
      <c r="J159" s="117"/>
      <c r="K159" s="30"/>
    </row>
    <row r="160" spans="2:11" x14ac:dyDescent="0.2">
      <c r="B160" s="125"/>
      <c r="C160" s="119"/>
      <c r="D160" s="117"/>
      <c r="E160" s="126">
        <f>J40+J85+J103+J127</f>
        <v>3792.6200000000003</v>
      </c>
      <c r="F160" s="117"/>
      <c r="G160" s="64">
        <v>1.61E-2</v>
      </c>
      <c r="H160" s="27"/>
      <c r="I160" s="126">
        <f>E160*G160</f>
        <v>61.061182000000002</v>
      </c>
      <c r="J160" s="117"/>
      <c r="K160" s="30"/>
    </row>
    <row r="161" spans="1:26" x14ac:dyDescent="0.2">
      <c r="B161" s="120" t="s">
        <v>132</v>
      </c>
      <c r="C161" s="119"/>
      <c r="D161" s="119"/>
      <c r="E161" s="119"/>
      <c r="F161" s="119"/>
      <c r="G161" s="119"/>
      <c r="H161" s="117"/>
      <c r="I161" s="126">
        <f>SUM(I160:J160)</f>
        <v>61.061182000000002</v>
      </c>
      <c r="J161" s="117"/>
      <c r="K161" s="30"/>
    </row>
    <row r="162" spans="1:26" ht="31.5" customHeight="1" x14ac:dyDescent="0.2">
      <c r="B162" s="122" t="s">
        <v>344</v>
      </c>
      <c r="C162" s="123"/>
      <c r="D162" s="123"/>
      <c r="E162" s="123"/>
      <c r="F162" s="123"/>
      <c r="G162" s="123"/>
      <c r="H162" s="123"/>
      <c r="I162" s="123"/>
      <c r="J162" s="123"/>
      <c r="K162" s="30"/>
    </row>
    <row r="163" spans="1:26" x14ac:dyDescent="0.2">
      <c r="B163" s="97"/>
      <c r="C163" s="97"/>
      <c r="D163" s="97"/>
      <c r="E163" s="97"/>
      <c r="F163" s="97"/>
      <c r="G163" s="97"/>
      <c r="H163" s="97"/>
      <c r="I163" s="97"/>
      <c r="J163" s="97"/>
      <c r="K163" s="30"/>
    </row>
    <row r="164" spans="1:26" x14ac:dyDescent="0.2">
      <c r="B164" s="124" t="s">
        <v>133</v>
      </c>
      <c r="C164" s="119"/>
      <c r="D164" s="119"/>
      <c r="E164" s="119"/>
      <c r="F164" s="119"/>
      <c r="G164" s="119"/>
      <c r="H164" s="119"/>
      <c r="I164" s="119"/>
      <c r="J164" s="117"/>
      <c r="K164" s="30"/>
    </row>
    <row r="165" spans="1:26" x14ac:dyDescent="0.2">
      <c r="A165" s="106"/>
      <c r="B165" s="118" t="s">
        <v>134</v>
      </c>
      <c r="C165" s="119"/>
      <c r="D165" s="117"/>
      <c r="E165" s="118" t="s">
        <v>130</v>
      </c>
      <c r="F165" s="117"/>
      <c r="G165" s="96" t="s">
        <v>135</v>
      </c>
      <c r="H165" s="107" t="s">
        <v>136</v>
      </c>
      <c r="I165" s="118" t="s">
        <v>137</v>
      </c>
      <c r="J165" s="117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spans="1:26" x14ac:dyDescent="0.2">
      <c r="B166" s="125"/>
      <c r="C166" s="119"/>
      <c r="D166" s="117"/>
      <c r="E166" s="126">
        <f>E160+I161</f>
        <v>3853.6811820000003</v>
      </c>
      <c r="F166" s="117"/>
      <c r="G166" s="27">
        <f>E166*0.12</f>
        <v>462.44174184000002</v>
      </c>
      <c r="H166" s="27">
        <f>G166*0.0925</f>
        <v>42.775861120199998</v>
      </c>
      <c r="I166" s="126">
        <f>G166-H166</f>
        <v>419.66588071980004</v>
      </c>
      <c r="J166" s="117"/>
      <c r="K166" s="30"/>
    </row>
    <row r="167" spans="1:26" x14ac:dyDescent="0.2">
      <c r="B167" s="120"/>
      <c r="C167" s="119"/>
      <c r="D167" s="119"/>
      <c r="E167" s="119"/>
      <c r="F167" s="119"/>
      <c r="G167" s="119"/>
      <c r="H167" s="117"/>
      <c r="I167" s="126"/>
      <c r="J167" s="117"/>
      <c r="K167" s="30"/>
    </row>
    <row r="168" spans="1:26" x14ac:dyDescent="0.2">
      <c r="B168" s="120" t="s">
        <v>138</v>
      </c>
      <c r="C168" s="119"/>
      <c r="D168" s="119"/>
      <c r="E168" s="119"/>
      <c r="F168" s="119"/>
      <c r="G168" s="119"/>
      <c r="H168" s="117"/>
      <c r="I168" s="126">
        <f>I166</f>
        <v>419.66588071980004</v>
      </c>
      <c r="J168" s="117"/>
      <c r="K168" s="30"/>
    </row>
    <row r="169" spans="1:26" x14ac:dyDescent="0.2">
      <c r="B169" s="97"/>
      <c r="C169" s="97"/>
      <c r="D169" s="97"/>
      <c r="E169" s="97"/>
      <c r="F169" s="97"/>
      <c r="G169" s="97"/>
      <c r="H169" s="97"/>
      <c r="I169" s="97"/>
      <c r="J169" s="97"/>
      <c r="K169" s="30"/>
    </row>
    <row r="170" spans="1:26" ht="10.5" customHeight="1" x14ac:dyDescent="0.2">
      <c r="B170" s="168"/>
      <c r="C170" s="169"/>
      <c r="D170" s="169"/>
      <c r="E170" s="169"/>
      <c r="F170" s="169"/>
      <c r="G170" s="169"/>
      <c r="H170" s="169"/>
      <c r="I170" s="169"/>
      <c r="J170" s="169"/>
      <c r="K170" s="30"/>
    </row>
    <row r="171" spans="1:26" x14ac:dyDescent="0.2">
      <c r="A171" s="30"/>
      <c r="B171" s="46"/>
      <c r="C171" s="46"/>
      <c r="D171" s="46"/>
      <c r="E171" s="46"/>
      <c r="F171" s="46"/>
      <c r="G171" s="46"/>
      <c r="H171" s="46"/>
      <c r="I171" s="46"/>
      <c r="J171" s="46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x14ac:dyDescent="0.2">
      <c r="B172" s="124" t="s">
        <v>139</v>
      </c>
      <c r="C172" s="119"/>
      <c r="D172" s="119"/>
      <c r="E172" s="119"/>
      <c r="F172" s="119"/>
      <c r="G172" s="119"/>
      <c r="H172" s="119"/>
      <c r="I172" s="119"/>
      <c r="J172" s="117"/>
      <c r="K172" s="30"/>
    </row>
    <row r="173" spans="1:26" x14ac:dyDescent="0.2">
      <c r="B173" s="26">
        <v>5</v>
      </c>
      <c r="C173" s="127" t="s">
        <v>140</v>
      </c>
      <c r="D173" s="119"/>
      <c r="E173" s="119"/>
      <c r="F173" s="119"/>
      <c r="G173" s="119"/>
      <c r="H173" s="117"/>
      <c r="I173" s="26"/>
      <c r="J173" s="26" t="s">
        <v>30</v>
      </c>
      <c r="K173" s="30"/>
    </row>
    <row r="174" spans="1:26" x14ac:dyDescent="0.2">
      <c r="B174" s="26" t="s">
        <v>5</v>
      </c>
      <c r="C174" s="170" t="s">
        <v>141</v>
      </c>
      <c r="D174" s="119"/>
      <c r="E174" s="119"/>
      <c r="F174" s="119"/>
      <c r="G174" s="119"/>
      <c r="H174" s="117"/>
      <c r="I174" s="18" t="s">
        <v>142</v>
      </c>
      <c r="J174" s="65">
        <f>UNIFORMES!E9</f>
        <v>55.195</v>
      </c>
      <c r="K174" s="30"/>
    </row>
    <row r="175" spans="1:26" x14ac:dyDescent="0.2">
      <c r="B175" s="26" t="s">
        <v>7</v>
      </c>
      <c r="C175" s="170" t="s">
        <v>143</v>
      </c>
      <c r="D175" s="119"/>
      <c r="E175" s="119"/>
      <c r="F175" s="119"/>
      <c r="G175" s="119"/>
      <c r="H175" s="117"/>
      <c r="I175" s="60" t="s">
        <v>142</v>
      </c>
      <c r="J175" s="27">
        <f>FERRAMENTAS!F59</f>
        <v>24.628458333333331</v>
      </c>
      <c r="K175" s="30"/>
    </row>
    <row r="176" spans="1:26" x14ac:dyDescent="0.2">
      <c r="B176" s="26" t="s">
        <v>9</v>
      </c>
      <c r="C176" s="170" t="s">
        <v>144</v>
      </c>
      <c r="D176" s="119"/>
      <c r="E176" s="119"/>
      <c r="F176" s="119"/>
      <c r="G176" s="119"/>
      <c r="H176" s="117"/>
      <c r="I176" s="60" t="s">
        <v>142</v>
      </c>
      <c r="J176" s="27">
        <f>EPIS!F22</f>
        <v>82.195000000000007</v>
      </c>
      <c r="K176" s="30"/>
    </row>
    <row r="177" spans="2:12" x14ac:dyDescent="0.2">
      <c r="B177" s="26" t="s">
        <v>11</v>
      </c>
      <c r="C177" s="170"/>
      <c r="D177" s="119"/>
      <c r="E177" s="119"/>
      <c r="F177" s="119"/>
      <c r="G177" s="119"/>
      <c r="H177" s="117"/>
      <c r="I177" s="18" t="s">
        <v>142</v>
      </c>
      <c r="J177" s="66">
        <v>0</v>
      </c>
      <c r="K177" s="30"/>
    </row>
    <row r="178" spans="2:12" x14ac:dyDescent="0.2">
      <c r="B178" s="127" t="s">
        <v>145</v>
      </c>
      <c r="C178" s="119"/>
      <c r="D178" s="119"/>
      <c r="E178" s="119"/>
      <c r="F178" s="119"/>
      <c r="G178" s="119"/>
      <c r="H178" s="117"/>
      <c r="I178" s="32" t="s">
        <v>142</v>
      </c>
      <c r="J178" s="1">
        <f>TRUNC(SUM(J174:J177),2)</f>
        <v>162.01</v>
      </c>
      <c r="K178" s="30"/>
    </row>
    <row r="179" spans="2:12" x14ac:dyDescent="0.2">
      <c r="B179" s="171"/>
      <c r="C179" s="119"/>
      <c r="D179" s="119"/>
      <c r="E179" s="119"/>
      <c r="F179" s="119"/>
      <c r="G179" s="119"/>
      <c r="H179" s="119"/>
      <c r="I179" s="119"/>
      <c r="J179" s="166"/>
      <c r="K179" s="30"/>
    </row>
    <row r="180" spans="2:12" x14ac:dyDescent="0.2">
      <c r="B180" s="124" t="s">
        <v>146</v>
      </c>
      <c r="C180" s="119"/>
      <c r="D180" s="119"/>
      <c r="E180" s="119"/>
      <c r="F180" s="119"/>
      <c r="G180" s="119"/>
      <c r="H180" s="119"/>
      <c r="I180" s="119"/>
      <c r="J180" s="117"/>
      <c r="K180" s="30"/>
    </row>
    <row r="181" spans="2:12" x14ac:dyDescent="0.2">
      <c r="B181" s="26">
        <v>6</v>
      </c>
      <c r="C181" s="127" t="s">
        <v>147</v>
      </c>
      <c r="D181" s="119"/>
      <c r="E181" s="119"/>
      <c r="F181" s="119"/>
      <c r="G181" s="119"/>
      <c r="H181" s="117"/>
      <c r="I181" s="41" t="s">
        <v>41</v>
      </c>
      <c r="J181" s="26" t="s">
        <v>30</v>
      </c>
      <c r="K181" s="30"/>
    </row>
    <row r="182" spans="2:12" x14ac:dyDescent="0.2">
      <c r="B182" s="26" t="s">
        <v>5</v>
      </c>
      <c r="C182" s="125" t="s">
        <v>148</v>
      </c>
      <c r="D182" s="119"/>
      <c r="E182" s="119"/>
      <c r="F182" s="119"/>
      <c r="G182" s="119"/>
      <c r="H182" s="117"/>
      <c r="I182" s="64">
        <v>5.0700000000000002E-2</v>
      </c>
      <c r="J182" s="53">
        <f>TRUNC(I182*J199,2)</f>
        <v>203.17</v>
      </c>
      <c r="K182" s="30"/>
    </row>
    <row r="183" spans="2:12" x14ac:dyDescent="0.2">
      <c r="B183" s="26" t="s">
        <v>7</v>
      </c>
      <c r="C183" s="125" t="s">
        <v>149</v>
      </c>
      <c r="D183" s="119"/>
      <c r="E183" s="119"/>
      <c r="F183" s="119"/>
      <c r="G183" s="119"/>
      <c r="H183" s="117"/>
      <c r="I183" s="64">
        <v>5.3800000000000001E-2</v>
      </c>
      <c r="J183" s="53">
        <f>TRUNC(I183*(J182+J199),2)</f>
        <v>226.52</v>
      </c>
      <c r="K183" s="30"/>
    </row>
    <row r="184" spans="2:12" x14ac:dyDescent="0.2">
      <c r="B184" s="26" t="s">
        <v>9</v>
      </c>
      <c r="C184" s="124" t="s">
        <v>150</v>
      </c>
      <c r="D184" s="119"/>
      <c r="E184" s="119"/>
      <c r="F184" s="119"/>
      <c r="G184" s="119"/>
      <c r="H184" s="117"/>
      <c r="I184" s="37"/>
      <c r="J184" s="99"/>
      <c r="K184" s="30"/>
    </row>
    <row r="185" spans="2:12" x14ac:dyDescent="0.2">
      <c r="B185" s="26" t="s">
        <v>151</v>
      </c>
      <c r="C185" s="125" t="s">
        <v>152</v>
      </c>
      <c r="D185" s="119"/>
      <c r="E185" s="119"/>
      <c r="F185" s="119"/>
      <c r="G185" s="119"/>
      <c r="H185" s="166"/>
      <c r="I185" s="100">
        <v>1.6500000000000001E-2</v>
      </c>
      <c r="J185" s="101">
        <f>((J199)/1-(I188))*I185</f>
        <v>66.118098750000001</v>
      </c>
      <c r="K185" s="30"/>
    </row>
    <row r="186" spans="2:12" x14ac:dyDescent="0.2">
      <c r="B186" s="26" t="s">
        <v>153</v>
      </c>
      <c r="C186" s="125" t="s">
        <v>136</v>
      </c>
      <c r="D186" s="119"/>
      <c r="E186" s="119"/>
      <c r="F186" s="119"/>
      <c r="G186" s="119"/>
      <c r="H186" s="166"/>
      <c r="I186" s="100">
        <v>7.5999999999999998E-2</v>
      </c>
      <c r="J186" s="101">
        <f>((J199)/1-(I188))*I186</f>
        <v>304.54397</v>
      </c>
      <c r="K186" s="30"/>
    </row>
    <row r="187" spans="2:12" x14ac:dyDescent="0.2">
      <c r="B187" s="26" t="s">
        <v>154</v>
      </c>
      <c r="C187" s="125" t="s">
        <v>155</v>
      </c>
      <c r="D187" s="119"/>
      <c r="E187" s="119"/>
      <c r="F187" s="119"/>
      <c r="G187" s="119"/>
      <c r="H187" s="166"/>
      <c r="I187" s="102">
        <v>0.05</v>
      </c>
      <c r="J187" s="101">
        <f>((J199)/1-(I188))*I187</f>
        <v>200.35787500000004</v>
      </c>
      <c r="K187" s="30"/>
    </row>
    <row r="188" spans="2:12" x14ac:dyDescent="0.2">
      <c r="B188" s="127" t="s">
        <v>156</v>
      </c>
      <c r="C188" s="119"/>
      <c r="D188" s="119"/>
      <c r="E188" s="119"/>
      <c r="F188" s="119"/>
      <c r="G188" s="119"/>
      <c r="H188" s="166"/>
      <c r="I188" s="105">
        <f>SUM(I185:I187)</f>
        <v>0.14250000000000002</v>
      </c>
      <c r="J188" s="104">
        <f>TRUNC(SUM(J182:J187),2)</f>
        <v>1000.7</v>
      </c>
      <c r="K188" s="30"/>
    </row>
    <row r="189" spans="2:12" x14ac:dyDescent="0.2">
      <c r="B189" s="35"/>
      <c r="C189" s="67"/>
      <c r="D189" s="67"/>
      <c r="E189" s="67"/>
      <c r="F189" s="67"/>
      <c r="G189" s="67"/>
      <c r="H189" s="67"/>
      <c r="I189" s="68"/>
      <c r="J189" s="69"/>
      <c r="L189" s="70"/>
    </row>
    <row r="190" spans="2:12" x14ac:dyDescent="0.2">
      <c r="B190" s="108" t="s">
        <v>157</v>
      </c>
      <c r="L190" s="70"/>
    </row>
    <row r="191" spans="2:12" x14ac:dyDescent="0.2">
      <c r="B191" s="17"/>
      <c r="C191" s="17"/>
      <c r="D191" s="17"/>
      <c r="E191" s="17"/>
      <c r="F191" s="17"/>
      <c r="G191" s="17"/>
      <c r="H191" s="17"/>
      <c r="I191" s="17"/>
      <c r="J191" s="29"/>
    </row>
    <row r="192" spans="2:12" x14ac:dyDescent="0.2">
      <c r="B192" s="127" t="s">
        <v>158</v>
      </c>
      <c r="C192" s="119"/>
      <c r="D192" s="119"/>
      <c r="E192" s="119"/>
      <c r="F192" s="119"/>
      <c r="G192" s="119"/>
      <c r="H192" s="119"/>
      <c r="I192" s="119"/>
      <c r="J192" s="117"/>
      <c r="L192" s="71"/>
    </row>
    <row r="193" spans="2:12" x14ac:dyDescent="0.2">
      <c r="B193" s="127" t="s">
        <v>159</v>
      </c>
      <c r="C193" s="119"/>
      <c r="D193" s="119"/>
      <c r="E193" s="119"/>
      <c r="F193" s="119"/>
      <c r="G193" s="119"/>
      <c r="H193" s="119"/>
      <c r="I193" s="117"/>
      <c r="J193" s="26" t="s">
        <v>30</v>
      </c>
    </row>
    <row r="194" spans="2:12" x14ac:dyDescent="0.2">
      <c r="B194" s="18" t="s">
        <v>5</v>
      </c>
      <c r="C194" s="125" t="str">
        <f>B32</f>
        <v>MÓDULO 1 - COMPOSIÇÃO DA REMUNERAÇÃO</v>
      </c>
      <c r="D194" s="119"/>
      <c r="E194" s="119"/>
      <c r="F194" s="119"/>
      <c r="G194" s="119"/>
      <c r="H194" s="119"/>
      <c r="I194" s="117"/>
      <c r="J194" s="27">
        <f>J40</f>
        <v>1855.21</v>
      </c>
    </row>
    <row r="195" spans="2:12" x14ac:dyDescent="0.2">
      <c r="B195" s="18" t="s">
        <v>7</v>
      </c>
      <c r="C195" s="125" t="str">
        <f>B44</f>
        <v>MÓDULO 2 – ENCARGOS E BENEFÍCIOS ANUAIS, MENSAIS E DIÁRIOS</v>
      </c>
      <c r="D195" s="119"/>
      <c r="E195" s="119"/>
      <c r="F195" s="119"/>
      <c r="G195" s="119"/>
      <c r="H195" s="119"/>
      <c r="I195" s="117"/>
      <c r="J195" s="27">
        <f>J85</f>
        <v>1590.43</v>
      </c>
    </row>
    <row r="196" spans="2:12" x14ac:dyDescent="0.2">
      <c r="B196" s="18" t="s">
        <v>9</v>
      </c>
      <c r="C196" s="125" t="str">
        <f>B87</f>
        <v>MÓDULO 3 – PROVISÃO PARA RESCISÃO</v>
      </c>
      <c r="D196" s="119"/>
      <c r="E196" s="119"/>
      <c r="F196" s="119"/>
      <c r="G196" s="119"/>
      <c r="H196" s="119"/>
      <c r="I196" s="117"/>
      <c r="J196" s="27">
        <f>J103</f>
        <v>346.98</v>
      </c>
      <c r="L196" s="71"/>
    </row>
    <row r="197" spans="2:12" x14ac:dyDescent="0.2">
      <c r="B197" s="18" t="s">
        <v>11</v>
      </c>
      <c r="C197" s="125" t="str">
        <f>B112</f>
        <v>MÓDULO 4 – CUSTO DE REPOSIÇÃO DO PROFISSIONAL AUSENTE</v>
      </c>
      <c r="D197" s="119"/>
      <c r="E197" s="119"/>
      <c r="F197" s="119"/>
      <c r="G197" s="119"/>
      <c r="H197" s="119"/>
      <c r="I197" s="117"/>
      <c r="J197" s="27">
        <f>J156</f>
        <v>52.67</v>
      </c>
      <c r="L197" s="71"/>
    </row>
    <row r="198" spans="2:12" x14ac:dyDescent="0.2">
      <c r="B198" s="18" t="s">
        <v>14</v>
      </c>
      <c r="C198" s="125" t="str">
        <f>B172</f>
        <v>MÓDULO 5 – INSUMOS DIVERSOS</v>
      </c>
      <c r="D198" s="119"/>
      <c r="E198" s="119"/>
      <c r="F198" s="119"/>
      <c r="G198" s="119"/>
      <c r="H198" s="119"/>
      <c r="I198" s="117"/>
      <c r="J198" s="27">
        <f>J178</f>
        <v>162.01</v>
      </c>
    </row>
    <row r="199" spans="2:12" x14ac:dyDescent="0.2">
      <c r="B199" s="26"/>
      <c r="C199" s="127" t="s">
        <v>160</v>
      </c>
      <c r="D199" s="119"/>
      <c r="E199" s="119"/>
      <c r="F199" s="119"/>
      <c r="G199" s="119"/>
      <c r="H199" s="119"/>
      <c r="I199" s="117"/>
      <c r="J199" s="1">
        <f>TRUNC(SUM(J194:J198),2)</f>
        <v>4007.3</v>
      </c>
      <c r="L199" s="70"/>
    </row>
    <row r="200" spans="2:12" x14ac:dyDescent="0.2">
      <c r="B200" s="18" t="s">
        <v>36</v>
      </c>
      <c r="C200" s="125" t="str">
        <f>B180</f>
        <v>MÓDULO 6 – CUSTOS INDIRETOS, TRIBUTOS E LUCRO</v>
      </c>
      <c r="D200" s="119"/>
      <c r="E200" s="119"/>
      <c r="F200" s="119"/>
      <c r="G200" s="119"/>
      <c r="H200" s="119"/>
      <c r="I200" s="117"/>
      <c r="J200" s="27">
        <f>J188</f>
        <v>1000.7</v>
      </c>
    </row>
    <row r="201" spans="2:12" x14ac:dyDescent="0.2">
      <c r="B201" s="127" t="s">
        <v>161</v>
      </c>
      <c r="C201" s="119"/>
      <c r="D201" s="119"/>
      <c r="E201" s="119"/>
      <c r="F201" s="119"/>
      <c r="G201" s="119"/>
      <c r="H201" s="119"/>
      <c r="I201" s="117"/>
      <c r="J201" s="1">
        <f>TRUNC(SUM(J199:J200),2)</f>
        <v>5008</v>
      </c>
    </row>
    <row r="202" spans="2:12" x14ac:dyDescent="0.2">
      <c r="J202" s="70"/>
    </row>
    <row r="203" spans="2:12" hidden="1" x14ac:dyDescent="0.2">
      <c r="B203" s="17"/>
      <c r="C203" s="135" t="s">
        <v>162</v>
      </c>
      <c r="D203" s="123"/>
      <c r="E203" s="123"/>
      <c r="F203" s="123"/>
      <c r="G203" s="123"/>
      <c r="H203" s="123"/>
      <c r="I203" s="28"/>
      <c r="J203" s="28"/>
    </row>
    <row r="204" spans="2:12" ht="25.5" hidden="1" x14ac:dyDescent="0.2">
      <c r="B204" s="165" t="s">
        <v>163</v>
      </c>
      <c r="C204" s="158"/>
      <c r="D204" s="165" t="s">
        <v>164</v>
      </c>
      <c r="E204" s="158"/>
      <c r="F204" s="165" t="s">
        <v>165</v>
      </c>
      <c r="G204" s="158"/>
      <c r="H204" s="72" t="s">
        <v>166</v>
      </c>
      <c r="I204" s="73" t="s">
        <v>167</v>
      </c>
      <c r="J204" s="74" t="s">
        <v>30</v>
      </c>
    </row>
    <row r="205" spans="2:12" hidden="1" x14ac:dyDescent="0.2">
      <c r="B205" s="151" t="s">
        <v>168</v>
      </c>
      <c r="C205" s="152"/>
      <c r="D205" s="153" t="s">
        <v>169</v>
      </c>
      <c r="E205" s="154"/>
      <c r="F205" s="155"/>
      <c r="G205" s="156"/>
      <c r="H205" s="75" t="s">
        <v>169</v>
      </c>
      <c r="I205" s="76"/>
      <c r="J205" s="77">
        <v>0</v>
      </c>
    </row>
    <row r="206" spans="2:12" hidden="1" x14ac:dyDescent="0.2">
      <c r="B206" s="120" t="s">
        <v>170</v>
      </c>
      <c r="C206" s="117"/>
      <c r="D206" s="167" t="s">
        <v>169</v>
      </c>
      <c r="E206" s="156"/>
      <c r="F206" s="142"/>
      <c r="G206" s="143"/>
      <c r="H206" s="78" t="s">
        <v>169</v>
      </c>
      <c r="I206" s="79"/>
      <c r="J206" s="80">
        <v>0</v>
      </c>
    </row>
    <row r="207" spans="2:12" hidden="1" x14ac:dyDescent="0.2">
      <c r="B207" s="120" t="s">
        <v>171</v>
      </c>
      <c r="C207" s="117"/>
      <c r="D207" s="167" t="s">
        <v>169</v>
      </c>
      <c r="E207" s="156"/>
      <c r="F207" s="142"/>
      <c r="G207" s="143"/>
      <c r="H207" s="78" t="s">
        <v>169</v>
      </c>
      <c r="I207" s="79"/>
      <c r="J207" s="80">
        <v>0</v>
      </c>
    </row>
    <row r="208" spans="2:12" hidden="1" x14ac:dyDescent="0.2">
      <c r="B208" s="120" t="s">
        <v>172</v>
      </c>
      <c r="C208" s="117"/>
      <c r="D208" s="167" t="s">
        <v>169</v>
      </c>
      <c r="E208" s="156"/>
      <c r="F208" s="142"/>
      <c r="G208" s="143"/>
      <c r="H208" s="78" t="s">
        <v>169</v>
      </c>
      <c r="I208" s="79"/>
      <c r="J208" s="80">
        <v>0</v>
      </c>
    </row>
    <row r="209" spans="2:10" hidden="1" x14ac:dyDescent="0.2">
      <c r="B209" s="141"/>
      <c r="C209" s="117"/>
      <c r="D209" s="142"/>
      <c r="E209" s="143"/>
      <c r="F209" s="142"/>
      <c r="G209" s="143"/>
      <c r="H209" s="81"/>
      <c r="I209" s="82"/>
      <c r="J209" s="80"/>
    </row>
    <row r="210" spans="2:10" hidden="1" x14ac:dyDescent="0.2">
      <c r="B210" s="144"/>
      <c r="C210" s="145"/>
      <c r="D210" s="146"/>
      <c r="E210" s="147"/>
      <c r="F210" s="146"/>
      <c r="G210" s="147"/>
      <c r="H210" s="83"/>
      <c r="I210" s="84"/>
      <c r="J210" s="85"/>
    </row>
    <row r="211" spans="2:10" hidden="1" x14ac:dyDescent="0.2">
      <c r="B211" s="148" t="s">
        <v>173</v>
      </c>
      <c r="C211" s="149"/>
      <c r="D211" s="149"/>
      <c r="E211" s="149"/>
      <c r="F211" s="149"/>
      <c r="G211" s="149"/>
      <c r="H211" s="149"/>
      <c r="I211" s="150"/>
      <c r="J211" s="86">
        <f>SUM(J209:J210)</f>
        <v>0</v>
      </c>
    </row>
    <row r="212" spans="2:10" hidden="1" x14ac:dyDescent="0.2"/>
    <row r="213" spans="2:10" hidden="1" x14ac:dyDescent="0.2">
      <c r="B213" s="17" t="s">
        <v>174</v>
      </c>
      <c r="C213" s="135" t="s">
        <v>175</v>
      </c>
      <c r="D213" s="123"/>
      <c r="E213" s="123"/>
      <c r="F213" s="123"/>
      <c r="G213" s="123"/>
      <c r="H213" s="123"/>
      <c r="I213" s="28"/>
      <c r="J213" s="28"/>
    </row>
    <row r="214" spans="2:10" hidden="1" x14ac:dyDescent="0.2">
      <c r="B214" s="157" t="s">
        <v>176</v>
      </c>
      <c r="C214" s="139"/>
      <c r="D214" s="139"/>
      <c r="E214" s="139"/>
      <c r="F214" s="139"/>
      <c r="G214" s="139"/>
      <c r="H214" s="139"/>
      <c r="I214" s="139"/>
      <c r="J214" s="158"/>
    </row>
    <row r="215" spans="2:10" hidden="1" x14ac:dyDescent="0.2">
      <c r="B215" s="87"/>
      <c r="C215" s="159" t="s">
        <v>177</v>
      </c>
      <c r="D215" s="139"/>
      <c r="E215" s="139"/>
      <c r="F215" s="139"/>
      <c r="G215" s="139"/>
      <c r="H215" s="139"/>
      <c r="I215" s="158"/>
      <c r="J215" s="74" t="s">
        <v>30</v>
      </c>
    </row>
    <row r="216" spans="2:10" hidden="1" x14ac:dyDescent="0.2">
      <c r="B216" s="88" t="s">
        <v>5</v>
      </c>
      <c r="C216" s="160" t="s">
        <v>178</v>
      </c>
      <c r="D216" s="161"/>
      <c r="E216" s="161"/>
      <c r="F216" s="161"/>
      <c r="G216" s="161"/>
      <c r="H216" s="161"/>
      <c r="I216" s="162"/>
      <c r="J216" s="89" t="e">
        <f>#REF!</f>
        <v>#REF!</v>
      </c>
    </row>
    <row r="217" spans="2:10" hidden="1" x14ac:dyDescent="0.2">
      <c r="B217" s="90" t="s">
        <v>7</v>
      </c>
      <c r="C217" s="125" t="s">
        <v>179</v>
      </c>
      <c r="D217" s="119"/>
      <c r="E217" s="119"/>
      <c r="F217" s="119"/>
      <c r="G217" s="119"/>
      <c r="H217" s="119"/>
      <c r="I217" s="117"/>
      <c r="J217" s="91" t="e">
        <f>#REF!</f>
        <v>#REF!</v>
      </c>
    </row>
    <row r="218" spans="2:10" hidden="1" x14ac:dyDescent="0.2">
      <c r="B218" s="90" t="s">
        <v>9</v>
      </c>
      <c r="C218" s="163" t="s">
        <v>180</v>
      </c>
      <c r="D218" s="164"/>
      <c r="E218" s="164"/>
      <c r="F218" s="164"/>
      <c r="G218" s="164"/>
      <c r="H218" s="164"/>
      <c r="I218" s="145"/>
      <c r="J218" s="91">
        <f>J188</f>
        <v>1000.7</v>
      </c>
    </row>
    <row r="219" spans="2:10" hidden="1" x14ac:dyDescent="0.2">
      <c r="B219" s="138" t="s">
        <v>181</v>
      </c>
      <c r="C219" s="139"/>
      <c r="D219" s="139"/>
      <c r="E219" s="139"/>
      <c r="F219" s="139"/>
      <c r="G219" s="139"/>
      <c r="H219" s="139"/>
      <c r="I219" s="140"/>
      <c r="J219" s="86" t="e">
        <f>SUM(J216:J218)</f>
        <v>#REF!</v>
      </c>
    </row>
    <row r="220" spans="2:10" hidden="1" x14ac:dyDescent="0.2">
      <c r="B220" s="17" t="s">
        <v>182</v>
      </c>
      <c r="C220" s="30" t="s">
        <v>183</v>
      </c>
    </row>
    <row r="221" spans="2:10" hidden="1" x14ac:dyDescent="0.2"/>
    <row r="225" spans="2:10" x14ac:dyDescent="0.2">
      <c r="B225" s="122"/>
      <c r="C225" s="123"/>
      <c r="D225" s="123"/>
      <c r="E225" s="123"/>
      <c r="F225" s="123"/>
      <c r="G225" s="123"/>
      <c r="H225" s="123"/>
      <c r="I225" s="123"/>
      <c r="J225" s="123"/>
    </row>
  </sheetData>
  <mergeCells count="263">
    <mergeCell ref="B125:C125"/>
    <mergeCell ref="D125:E125"/>
    <mergeCell ref="D130:E130"/>
    <mergeCell ref="F130:G130"/>
    <mergeCell ref="B126:C126"/>
    <mergeCell ref="D126:E126"/>
    <mergeCell ref="F126:G126"/>
    <mergeCell ref="B137:J137"/>
    <mergeCell ref="B139:H139"/>
    <mergeCell ref="F125:G125"/>
    <mergeCell ref="H125:I125"/>
    <mergeCell ref="B122:C122"/>
    <mergeCell ref="D122:E122"/>
    <mergeCell ref="F122:G122"/>
    <mergeCell ref="H122:I122"/>
    <mergeCell ref="D123:E123"/>
    <mergeCell ref="F123:G123"/>
    <mergeCell ref="H123:I123"/>
    <mergeCell ref="B123:C123"/>
    <mergeCell ref="B124:C124"/>
    <mergeCell ref="D124:E124"/>
    <mergeCell ref="F124:G124"/>
    <mergeCell ref="H124:I124"/>
    <mergeCell ref="B166:D166"/>
    <mergeCell ref="E166:F166"/>
    <mergeCell ref="I166:J166"/>
    <mergeCell ref="B167:H167"/>
    <mergeCell ref="I167:J167"/>
    <mergeCell ref="B161:H161"/>
    <mergeCell ref="I161:J161"/>
    <mergeCell ref="B162:J162"/>
    <mergeCell ref="B164:J164"/>
    <mergeCell ref="B165:D165"/>
    <mergeCell ref="E165:F165"/>
    <mergeCell ref="I165:J165"/>
    <mergeCell ref="B168:H168"/>
    <mergeCell ref="I168:J168"/>
    <mergeCell ref="D208:E208"/>
    <mergeCell ref="F208:G208"/>
    <mergeCell ref="B206:C206"/>
    <mergeCell ref="D206:E206"/>
    <mergeCell ref="F206:G206"/>
    <mergeCell ref="B207:C207"/>
    <mergeCell ref="D207:E207"/>
    <mergeCell ref="F207:G207"/>
    <mergeCell ref="B208:C208"/>
    <mergeCell ref="B170:J170"/>
    <mergeCell ref="B172:J172"/>
    <mergeCell ref="C173:H173"/>
    <mergeCell ref="C174:H174"/>
    <mergeCell ref="C175:H175"/>
    <mergeCell ref="C176:H176"/>
    <mergeCell ref="C177:H177"/>
    <mergeCell ref="B178:H178"/>
    <mergeCell ref="B179:J179"/>
    <mergeCell ref="B180:J180"/>
    <mergeCell ref="C181:H181"/>
    <mergeCell ref="C182:H182"/>
    <mergeCell ref="C183:H183"/>
    <mergeCell ref="C184:H184"/>
    <mergeCell ref="C185:H185"/>
    <mergeCell ref="C186:H186"/>
    <mergeCell ref="C187:H187"/>
    <mergeCell ref="B188:H188"/>
    <mergeCell ref="B192:J192"/>
    <mergeCell ref="B193:I193"/>
    <mergeCell ref="C194:I194"/>
    <mergeCell ref="C195:I195"/>
    <mergeCell ref="C196:I196"/>
    <mergeCell ref="C197:I197"/>
    <mergeCell ref="C198:I198"/>
    <mergeCell ref="C199:I199"/>
    <mergeCell ref="C200:I200"/>
    <mergeCell ref="B201:I201"/>
    <mergeCell ref="C203:H203"/>
    <mergeCell ref="B204:C204"/>
    <mergeCell ref="D204:E204"/>
    <mergeCell ref="F204:G204"/>
    <mergeCell ref="B205:C205"/>
    <mergeCell ref="D205:E205"/>
    <mergeCell ref="F205:G205"/>
    <mergeCell ref="C213:H213"/>
    <mergeCell ref="B214:J214"/>
    <mergeCell ref="C215:I215"/>
    <mergeCell ref="C216:I216"/>
    <mergeCell ref="C217:I217"/>
    <mergeCell ref="C218:I218"/>
    <mergeCell ref="B219:I219"/>
    <mergeCell ref="B225:J225"/>
    <mergeCell ref="B209:C209"/>
    <mergeCell ref="D209:E209"/>
    <mergeCell ref="F209:G209"/>
    <mergeCell ref="B210:C210"/>
    <mergeCell ref="D210:E210"/>
    <mergeCell ref="F210:G210"/>
    <mergeCell ref="B211:I211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2:J112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113:J113"/>
    <mergeCell ref="B114:C114"/>
    <mergeCell ref="D114:E114"/>
    <mergeCell ref="F114:G114"/>
    <mergeCell ref="H114:I114"/>
    <mergeCell ref="B115:C115"/>
    <mergeCell ref="H115:I115"/>
    <mergeCell ref="D115:E115"/>
    <mergeCell ref="F115:G115"/>
    <mergeCell ref="B116:C116"/>
    <mergeCell ref="D116:E116"/>
    <mergeCell ref="F116:G116"/>
    <mergeCell ref="H116:I116"/>
    <mergeCell ref="B117:C117"/>
    <mergeCell ref="H117:I117"/>
    <mergeCell ref="D119:E119"/>
    <mergeCell ref="F119:G119"/>
    <mergeCell ref="D117:E117"/>
    <mergeCell ref="F117:G117"/>
    <mergeCell ref="B118:C118"/>
    <mergeCell ref="D118:E118"/>
    <mergeCell ref="F118:G118"/>
    <mergeCell ref="H118:I118"/>
    <mergeCell ref="H119:I119"/>
    <mergeCell ref="F121:G121"/>
    <mergeCell ref="H121:I121"/>
    <mergeCell ref="B119:C119"/>
    <mergeCell ref="B120:C120"/>
    <mergeCell ref="D120:E120"/>
    <mergeCell ref="F120:G120"/>
    <mergeCell ref="H120:I120"/>
    <mergeCell ref="B121:C121"/>
    <mergeCell ref="D121:E121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  <mergeCell ref="B158:J158"/>
    <mergeCell ref="B159:D159"/>
    <mergeCell ref="E159:F159"/>
    <mergeCell ref="I159:J159"/>
    <mergeCell ref="B160:D160"/>
    <mergeCell ref="E160:F160"/>
    <mergeCell ref="I160:J160"/>
    <mergeCell ref="B135:J135"/>
    <mergeCell ref="B136:J136"/>
    <mergeCell ref="C145:F145"/>
    <mergeCell ref="C146:F146"/>
    <mergeCell ref="B152:J152"/>
    <mergeCell ref="B153:I153"/>
    <mergeCell ref="B156:I156"/>
    <mergeCell ref="C141:F141"/>
    <mergeCell ref="G141:G146"/>
    <mergeCell ref="C142:F142"/>
    <mergeCell ref="C143:F143"/>
    <mergeCell ref="C144:F144"/>
    <mergeCell ref="B147:H147"/>
    <mergeCell ref="B149:J149"/>
    <mergeCell ref="C154:I154"/>
    <mergeCell ref="C155:I155"/>
    <mergeCell ref="H126:I126"/>
    <mergeCell ref="B127:I127"/>
    <mergeCell ref="B129:G129"/>
    <mergeCell ref="B130:C130"/>
    <mergeCell ref="B131:C131"/>
    <mergeCell ref="D131:E131"/>
    <mergeCell ref="F131:G131"/>
    <mergeCell ref="B133:J133"/>
    <mergeCell ref="B134:J134"/>
  </mergeCells>
  <printOptions horizontalCentered="1" verticalCentered="1"/>
  <pageMargins left="0.39370078740157483" right="0.39370078740157483" top="0.59055118110236227" bottom="0.39370078740157483" header="0" footer="0"/>
  <pageSetup paperSize="9" scale="8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220"/>
  <sheetViews>
    <sheetView showGridLines="0" workbookViewId="0">
      <selection activeCell="L16" sqref="L16"/>
    </sheetView>
  </sheetViews>
  <sheetFormatPr defaultColWidth="14.42578125" defaultRowHeight="12.75" x14ac:dyDescent="0.2"/>
  <cols>
    <col min="1" max="1" width="7" style="4" customWidth="1"/>
    <col min="2" max="2" width="5.140625" style="4" customWidth="1"/>
    <col min="3" max="3" width="4" style="4" customWidth="1"/>
    <col min="4" max="4" width="10.28515625" style="4" customWidth="1"/>
    <col min="5" max="5" width="41" style="4" customWidth="1"/>
    <col min="6" max="6" width="11.28515625" style="4" customWidth="1"/>
    <col min="7" max="7" width="11.85546875" style="4" customWidth="1"/>
    <col min="8" max="8" width="8.7109375" style="4" customWidth="1"/>
    <col min="9" max="9" width="11.85546875" style="4" customWidth="1"/>
    <col min="10" max="10" width="13" style="4" customWidth="1"/>
    <col min="11" max="12" width="8.7109375" style="4" customWidth="1"/>
    <col min="13" max="13" width="15.85546875" style="4" bestFit="1" customWidth="1"/>
    <col min="14" max="14" width="13.5703125" style="4" bestFit="1" customWidth="1"/>
    <col min="15" max="26" width="8.7109375" style="4" customWidth="1"/>
    <col min="27" max="16384" width="14.42578125" style="4"/>
  </cols>
  <sheetData>
    <row r="1" spans="1:26" ht="15" x14ac:dyDescent="0.25">
      <c r="A1" s="11" t="s">
        <v>292</v>
      </c>
      <c r="B1" s="11" t="s">
        <v>190</v>
      </c>
      <c r="C1" s="178" t="s">
        <v>293</v>
      </c>
      <c r="D1" s="177"/>
      <c r="E1" s="177"/>
      <c r="F1" s="177"/>
      <c r="G1" s="177"/>
      <c r="H1" s="177"/>
      <c r="I1" s="177"/>
      <c r="J1" s="177"/>
      <c r="K1" s="11" t="s">
        <v>294</v>
      </c>
      <c r="L1" s="11" t="s">
        <v>295</v>
      </c>
      <c r="M1" s="11" t="s">
        <v>296</v>
      </c>
      <c r="N1" s="11" t="s">
        <v>297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x14ac:dyDescent="0.25">
      <c r="A2" s="178">
        <v>1</v>
      </c>
      <c r="B2" s="178">
        <v>1</v>
      </c>
      <c r="C2" s="178" t="s">
        <v>298</v>
      </c>
      <c r="D2" s="177"/>
      <c r="E2" s="177"/>
      <c r="F2" s="177"/>
      <c r="G2" s="177"/>
      <c r="H2" s="177"/>
      <c r="I2" s="177"/>
      <c r="J2" s="177"/>
      <c r="K2" s="178" t="s">
        <v>299</v>
      </c>
      <c r="L2" s="178">
        <v>12</v>
      </c>
      <c r="M2" s="181">
        <f>SUM(J4:J9)</f>
        <v>24923.959999999995</v>
      </c>
      <c r="N2" s="181">
        <f>M2*L2</f>
        <v>299087.51999999996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0" x14ac:dyDescent="0.25">
      <c r="A3" s="177"/>
      <c r="B3" s="177"/>
      <c r="C3" s="182" t="s">
        <v>163</v>
      </c>
      <c r="D3" s="177"/>
      <c r="E3" s="177"/>
      <c r="F3" s="113" t="s">
        <v>300</v>
      </c>
      <c r="G3" s="113" t="s">
        <v>301</v>
      </c>
      <c r="H3" s="113" t="s">
        <v>166</v>
      </c>
      <c r="I3" s="113" t="s">
        <v>302</v>
      </c>
      <c r="J3" s="113" t="s">
        <v>303</v>
      </c>
      <c r="K3" s="177"/>
      <c r="L3" s="177"/>
      <c r="M3" s="177"/>
      <c r="N3" s="17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5">
      <c r="A4" s="177"/>
      <c r="B4" s="177"/>
      <c r="C4" s="176" t="s">
        <v>304</v>
      </c>
      <c r="D4" s="176" t="s">
        <v>305</v>
      </c>
      <c r="E4" s="13" t="s">
        <v>306</v>
      </c>
      <c r="F4" s="8">
        <f>'PREÇO HOMEM MÊS-SUPERVISOR'!J201</f>
        <v>5008</v>
      </c>
      <c r="G4" s="9">
        <v>1</v>
      </c>
      <c r="H4" s="8">
        <f t="shared" ref="H4:H5" si="0">G4*F4</f>
        <v>5008</v>
      </c>
      <c r="I4" s="7">
        <v>1</v>
      </c>
      <c r="J4" s="8">
        <f t="shared" ref="J4:J9" si="1">H4*I4</f>
        <v>5008</v>
      </c>
      <c r="K4" s="177"/>
      <c r="L4" s="177"/>
      <c r="M4" s="177"/>
      <c r="N4" s="17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5">
      <c r="A5" s="177"/>
      <c r="B5" s="177"/>
      <c r="C5" s="177"/>
      <c r="D5" s="177"/>
      <c r="E5" s="13" t="s">
        <v>307</v>
      </c>
      <c r="F5" s="8">
        <f>'PREÇO HOMEM MÊS-ELETRICISTA'!J196</f>
        <v>4332.46</v>
      </c>
      <c r="G5" s="9">
        <v>1</v>
      </c>
      <c r="H5" s="8">
        <f t="shared" si="0"/>
        <v>4332.46</v>
      </c>
      <c r="I5" s="7">
        <v>1</v>
      </c>
      <c r="J5" s="8">
        <f t="shared" si="1"/>
        <v>4332.46</v>
      </c>
      <c r="K5" s="177"/>
      <c r="L5" s="177"/>
      <c r="M5" s="177"/>
      <c r="N5" s="17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x14ac:dyDescent="0.25">
      <c r="A6" s="177"/>
      <c r="B6" s="177"/>
      <c r="C6" s="177"/>
      <c r="D6" s="177"/>
      <c r="E6" s="13" t="s">
        <v>308</v>
      </c>
      <c r="F6" s="8">
        <f>'PREÇO HOMEM MÊS - ENCANADOR'!J197</f>
        <v>4332.46</v>
      </c>
      <c r="G6" s="9">
        <v>1</v>
      </c>
      <c r="H6" s="8">
        <f t="shared" ref="H6:H7" si="2">F6*G6</f>
        <v>4332.46</v>
      </c>
      <c r="I6" s="7">
        <v>1</v>
      </c>
      <c r="J6" s="8">
        <f t="shared" si="1"/>
        <v>4332.46</v>
      </c>
      <c r="K6" s="177"/>
      <c r="L6" s="177"/>
      <c r="M6" s="177"/>
      <c r="N6" s="17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x14ac:dyDescent="0.25">
      <c r="A7" s="177"/>
      <c r="B7" s="177"/>
      <c r="C7" s="177"/>
      <c r="D7" s="177"/>
      <c r="E7" s="13" t="s">
        <v>309</v>
      </c>
      <c r="F7" s="8">
        <f>'PREÇO HOMEM MÊS - PEDREIRO'!J196</f>
        <v>4332.46</v>
      </c>
      <c r="G7" s="9">
        <v>1</v>
      </c>
      <c r="H7" s="8">
        <f t="shared" si="2"/>
        <v>4332.46</v>
      </c>
      <c r="I7" s="7">
        <v>1</v>
      </c>
      <c r="J7" s="8">
        <f t="shared" si="1"/>
        <v>4332.46</v>
      </c>
      <c r="K7" s="177"/>
      <c r="L7" s="177"/>
      <c r="M7" s="177"/>
      <c r="N7" s="17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x14ac:dyDescent="0.25">
      <c r="A8" s="177"/>
      <c r="B8" s="177"/>
      <c r="C8" s="177"/>
      <c r="D8" s="177"/>
      <c r="E8" s="13" t="s">
        <v>310</v>
      </c>
      <c r="F8" s="8">
        <f>'PREÇO HOMEM MÊS-PINTOR'!J196</f>
        <v>4332.46</v>
      </c>
      <c r="G8" s="9">
        <v>1</v>
      </c>
      <c r="H8" s="8">
        <f t="shared" ref="H8:H9" si="3">G8*F8</f>
        <v>4332.46</v>
      </c>
      <c r="I8" s="7">
        <v>1</v>
      </c>
      <c r="J8" s="8">
        <f t="shared" si="1"/>
        <v>4332.46</v>
      </c>
      <c r="K8" s="177"/>
      <c r="L8" s="177"/>
      <c r="M8" s="177"/>
      <c r="N8" s="17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5">
      <c r="A9" s="177"/>
      <c r="B9" s="177"/>
      <c r="C9" s="177"/>
      <c r="D9" s="177"/>
      <c r="E9" s="13" t="s">
        <v>311</v>
      </c>
      <c r="F9" s="8">
        <f>'PREÇO HOMEM MÊS - AUXILIAR'!J196</f>
        <v>2586.12</v>
      </c>
      <c r="G9" s="9">
        <v>1</v>
      </c>
      <c r="H9" s="8">
        <f t="shared" si="3"/>
        <v>2586.12</v>
      </c>
      <c r="I9" s="7">
        <v>1</v>
      </c>
      <c r="J9" s="8">
        <f t="shared" si="1"/>
        <v>2586.12</v>
      </c>
      <c r="K9" s="177"/>
      <c r="L9" s="177"/>
      <c r="M9" s="177"/>
      <c r="N9" s="17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x14ac:dyDescent="0.25">
      <c r="A10" s="177"/>
      <c r="B10" s="11">
        <v>2</v>
      </c>
      <c r="C10" s="178" t="s">
        <v>312</v>
      </c>
      <c r="D10" s="177"/>
      <c r="E10" s="177"/>
      <c r="F10" s="177"/>
      <c r="G10" s="177"/>
      <c r="H10" s="177"/>
      <c r="I10" s="177"/>
      <c r="J10" s="177"/>
      <c r="K10" s="11" t="s">
        <v>299</v>
      </c>
      <c r="L10" s="11">
        <v>12</v>
      </c>
      <c r="M10" s="114">
        <f>M2*0.3</f>
        <v>7477.1879999999983</v>
      </c>
      <c r="N10" s="115">
        <f>M10*12</f>
        <v>89726.255999999979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x14ac:dyDescent="0.25">
      <c r="A11" s="177"/>
      <c r="B11" s="11">
        <v>3</v>
      </c>
      <c r="C11" s="178" t="s">
        <v>313</v>
      </c>
      <c r="D11" s="177"/>
      <c r="E11" s="177"/>
      <c r="F11" s="177"/>
      <c r="G11" s="177"/>
      <c r="H11" s="177"/>
      <c r="I11" s="177"/>
      <c r="J11" s="177"/>
      <c r="K11" s="11" t="s">
        <v>299</v>
      </c>
      <c r="L11" s="11">
        <v>12</v>
      </c>
      <c r="M11" s="114">
        <f>M2*0.5</f>
        <v>12461.979999999998</v>
      </c>
      <c r="N11" s="114">
        <f>M11*12</f>
        <v>149543.75999999998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x14ac:dyDescent="0.25">
      <c r="A12" s="178" t="s">
        <v>314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14">
        <f>SUM(N2:N11)</f>
        <v>538357.53599999996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</sheetData>
  <mergeCells count="14">
    <mergeCell ref="C1:J1"/>
    <mergeCell ref="A2:A11"/>
    <mergeCell ref="B2:B9"/>
    <mergeCell ref="K2:K9"/>
    <mergeCell ref="C2:J2"/>
    <mergeCell ref="C3:E3"/>
    <mergeCell ref="C4:C9"/>
    <mergeCell ref="D4:D9"/>
    <mergeCell ref="C10:J10"/>
    <mergeCell ref="L2:L9"/>
    <mergeCell ref="M2:M9"/>
    <mergeCell ref="N2:N9"/>
    <mergeCell ref="A12:M12"/>
    <mergeCell ref="C11:J11"/>
  </mergeCells>
  <pageMargins left="0.511811024" right="0.511811024" top="0.78740157499999996" bottom="0.78740157499999996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8"/>
  <sheetViews>
    <sheetView topLeftCell="A148" workbookViewId="0">
      <selection activeCell="B163" sqref="B163:J163"/>
    </sheetView>
  </sheetViews>
  <sheetFormatPr defaultColWidth="14.42578125" defaultRowHeight="15" customHeight="1" x14ac:dyDescent="0.2"/>
  <cols>
    <col min="1" max="1" width="4.140625" style="16" customWidth="1"/>
    <col min="2" max="2" width="10" style="16" customWidth="1"/>
    <col min="3" max="3" width="10.5703125" style="16" customWidth="1"/>
    <col min="4" max="5" width="8.7109375" style="16" customWidth="1"/>
    <col min="6" max="6" width="17.85546875" style="16" customWidth="1"/>
    <col min="7" max="7" width="13.5703125" style="16" customWidth="1"/>
    <col min="8" max="8" width="19.140625" style="16" customWidth="1"/>
    <col min="9" max="9" width="8.85546875" style="16" customWidth="1"/>
    <col min="10" max="10" width="20" style="16" customWidth="1"/>
    <col min="11" max="11" width="5" style="16" customWidth="1"/>
    <col min="12" max="12" width="11.140625" style="16" customWidth="1"/>
    <col min="13" max="13" width="6.140625" style="16" customWidth="1"/>
    <col min="14" max="14" width="9.5703125" style="16" customWidth="1"/>
    <col min="15" max="26" width="8.7109375" style="16" customWidth="1"/>
    <col min="27" max="16384" width="14.42578125" style="16"/>
  </cols>
  <sheetData>
    <row r="1" spans="2:10" ht="12.75" customHeight="1" x14ac:dyDescent="0.2"/>
    <row r="2" spans="2:10" ht="12.75" customHeight="1" x14ac:dyDescent="0.2">
      <c r="B2" s="136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28"/>
      <c r="C3" s="28"/>
      <c r="D3" s="28"/>
      <c r="E3" s="28"/>
      <c r="F3" s="28"/>
      <c r="G3" s="28"/>
      <c r="H3" s="28"/>
      <c r="I3" s="28"/>
      <c r="J3" s="28"/>
    </row>
    <row r="4" spans="2:10" ht="27" customHeight="1" x14ac:dyDescent="0.2">
      <c r="B4" s="122" t="s">
        <v>315</v>
      </c>
      <c r="C4" s="123"/>
      <c r="D4" s="123"/>
      <c r="E4" s="123"/>
      <c r="F4" s="123"/>
      <c r="G4" s="123"/>
      <c r="H4" s="123"/>
      <c r="I4" s="123"/>
      <c r="J4" s="123"/>
    </row>
    <row r="5" spans="2:10" ht="12.75" customHeight="1" x14ac:dyDescent="0.2">
      <c r="B5" s="122" t="s">
        <v>316</v>
      </c>
      <c r="C5" s="123"/>
      <c r="D5" s="123"/>
      <c r="E5" s="123"/>
      <c r="F5" s="123"/>
      <c r="G5" s="123"/>
      <c r="H5" s="123"/>
      <c r="I5" s="123"/>
      <c r="J5" s="123"/>
    </row>
    <row r="6" spans="2:10" ht="49.5" customHeight="1" x14ac:dyDescent="0.2">
      <c r="B6" s="122" t="s">
        <v>317</v>
      </c>
      <c r="C6" s="123"/>
      <c r="D6" s="123"/>
      <c r="E6" s="123"/>
      <c r="F6" s="123"/>
      <c r="G6" s="123"/>
      <c r="H6" s="123"/>
      <c r="I6" s="123"/>
      <c r="J6" s="123"/>
    </row>
    <row r="7" spans="2:10" ht="9.75" customHeight="1" x14ac:dyDescent="0.2"/>
    <row r="8" spans="2:10" ht="12.75" customHeight="1" x14ac:dyDescent="0.2">
      <c r="B8" s="125" t="s">
        <v>1</v>
      </c>
      <c r="C8" s="119"/>
      <c r="D8" s="117"/>
      <c r="E8" s="120"/>
      <c r="F8" s="117"/>
      <c r="G8" s="17"/>
      <c r="H8" s="17"/>
      <c r="I8" s="17"/>
      <c r="J8" s="17"/>
    </row>
    <row r="9" spans="2:10" ht="12.75" customHeight="1" x14ac:dyDescent="0.2">
      <c r="B9" s="125" t="s">
        <v>2</v>
      </c>
      <c r="C9" s="119"/>
      <c r="D9" s="117"/>
      <c r="E9" s="120"/>
      <c r="F9" s="117"/>
      <c r="G9" s="17"/>
      <c r="H9" s="17"/>
      <c r="I9" s="17"/>
      <c r="J9" s="17"/>
    </row>
    <row r="10" spans="2:10" ht="12.75" customHeight="1" x14ac:dyDescent="0.2">
      <c r="B10" s="125" t="s">
        <v>3</v>
      </c>
      <c r="C10" s="119"/>
      <c r="D10" s="117"/>
      <c r="E10" s="120"/>
      <c r="F10" s="117"/>
      <c r="G10" s="17"/>
      <c r="H10" s="17"/>
      <c r="I10" s="17"/>
      <c r="J10" s="17"/>
    </row>
    <row r="11" spans="2:10" ht="12.75" customHeight="1" x14ac:dyDescent="0.2">
      <c r="B11" s="125" t="s">
        <v>318</v>
      </c>
      <c r="C11" s="119"/>
      <c r="D11" s="117"/>
      <c r="E11" s="120"/>
      <c r="F11" s="117"/>
      <c r="G11" s="17"/>
      <c r="H11" s="17"/>
      <c r="I11" s="17"/>
      <c r="J11" s="17"/>
    </row>
    <row r="12" spans="2:10" ht="12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 customHeight="1" x14ac:dyDescent="0.2">
      <c r="B13" s="124" t="s">
        <v>4</v>
      </c>
      <c r="C13" s="119"/>
      <c r="D13" s="119"/>
      <c r="E13" s="119"/>
      <c r="F13" s="119"/>
      <c r="G13" s="119"/>
      <c r="H13" s="119"/>
      <c r="I13" s="119"/>
      <c r="J13" s="117"/>
    </row>
    <row r="14" spans="2:10" ht="12.75" customHeight="1" x14ac:dyDescent="0.2">
      <c r="B14" s="18" t="s">
        <v>5</v>
      </c>
      <c r="C14" s="125" t="s">
        <v>6</v>
      </c>
      <c r="D14" s="119"/>
      <c r="E14" s="119"/>
      <c r="F14" s="119"/>
      <c r="G14" s="119"/>
      <c r="H14" s="119"/>
      <c r="I14" s="117"/>
      <c r="J14" s="19"/>
    </row>
    <row r="15" spans="2:10" ht="12.75" customHeight="1" x14ac:dyDescent="0.2">
      <c r="B15" s="18" t="s">
        <v>7</v>
      </c>
      <c r="C15" s="125" t="s">
        <v>8</v>
      </c>
      <c r="D15" s="119"/>
      <c r="E15" s="119"/>
      <c r="F15" s="119"/>
      <c r="G15" s="119"/>
      <c r="H15" s="119"/>
      <c r="I15" s="117"/>
      <c r="J15" s="18"/>
    </row>
    <row r="16" spans="2:10" ht="12.75" customHeight="1" x14ac:dyDescent="0.2">
      <c r="B16" s="18" t="s">
        <v>9</v>
      </c>
      <c r="C16" s="125" t="s">
        <v>10</v>
      </c>
      <c r="D16" s="119"/>
      <c r="E16" s="119"/>
      <c r="F16" s="119"/>
      <c r="G16" s="119"/>
      <c r="H16" s="119"/>
      <c r="I16" s="117"/>
      <c r="J16" s="20">
        <v>2019</v>
      </c>
    </row>
    <row r="17" spans="2:10" ht="29.25" customHeight="1" x14ac:dyDescent="0.2">
      <c r="B17" s="18" t="s">
        <v>11</v>
      </c>
      <c r="C17" s="125" t="s">
        <v>12</v>
      </c>
      <c r="D17" s="119"/>
      <c r="E17" s="119"/>
      <c r="F17" s="119"/>
      <c r="G17" s="119"/>
      <c r="H17" s="119"/>
      <c r="I17" s="119"/>
      <c r="J17" s="21" t="s">
        <v>13</v>
      </c>
    </row>
    <row r="18" spans="2:10" ht="12.75" customHeight="1" x14ac:dyDescent="0.2">
      <c r="B18" s="18" t="s">
        <v>14</v>
      </c>
      <c r="C18" s="125" t="s">
        <v>15</v>
      </c>
      <c r="D18" s="119"/>
      <c r="E18" s="119"/>
      <c r="F18" s="119"/>
      <c r="G18" s="119"/>
      <c r="H18" s="119"/>
      <c r="I18" s="117"/>
      <c r="J18" s="22"/>
    </row>
    <row r="19" spans="2:10" ht="12.75" customHeight="1" x14ac:dyDescent="0.2">
      <c r="B19" s="17"/>
      <c r="C19" s="23"/>
      <c r="D19" s="23"/>
      <c r="E19" s="23"/>
      <c r="F19" s="23"/>
      <c r="G19" s="23"/>
      <c r="H19" s="23"/>
      <c r="I19" s="17"/>
      <c r="J19" s="17"/>
    </row>
    <row r="20" spans="2:10" ht="12.75" customHeight="1" x14ac:dyDescent="0.2">
      <c r="B20" s="124" t="s">
        <v>16</v>
      </c>
      <c r="C20" s="119"/>
      <c r="D20" s="119"/>
      <c r="E20" s="119"/>
      <c r="F20" s="119"/>
      <c r="G20" s="119"/>
      <c r="H20" s="119"/>
      <c r="I20" s="119"/>
      <c r="J20" s="117"/>
    </row>
    <row r="21" spans="2:10" ht="12.75" customHeight="1" x14ac:dyDescent="0.2">
      <c r="B21" s="120" t="s">
        <v>17</v>
      </c>
      <c r="C21" s="117"/>
      <c r="D21" s="120" t="s">
        <v>18</v>
      </c>
      <c r="E21" s="117"/>
      <c r="F21" s="120" t="s">
        <v>184</v>
      </c>
      <c r="G21" s="119"/>
      <c r="H21" s="119"/>
      <c r="I21" s="119"/>
      <c r="J21" s="117"/>
    </row>
    <row r="22" spans="2:10" ht="12.75" customHeight="1" x14ac:dyDescent="0.2">
      <c r="B22" s="120"/>
      <c r="C22" s="117"/>
      <c r="D22" s="120" t="s">
        <v>20</v>
      </c>
      <c r="E22" s="117"/>
      <c r="F22" s="120">
        <v>12</v>
      </c>
      <c r="G22" s="119"/>
      <c r="H22" s="119"/>
      <c r="I22" s="119"/>
      <c r="J22" s="117"/>
    </row>
    <row r="23" spans="2:10" ht="12.75" customHeight="1" x14ac:dyDescent="0.2">
      <c r="B23" s="17"/>
      <c r="C23" s="23"/>
      <c r="D23" s="23"/>
      <c r="E23" s="23"/>
      <c r="F23" s="23"/>
      <c r="G23" s="23"/>
      <c r="H23" s="23"/>
      <c r="I23" s="17"/>
      <c r="J23" s="17"/>
    </row>
    <row r="24" spans="2:10" ht="12.75" customHeight="1" x14ac:dyDescent="0.2">
      <c r="B24" s="124" t="s">
        <v>21</v>
      </c>
      <c r="C24" s="119"/>
      <c r="D24" s="119"/>
      <c r="E24" s="119"/>
      <c r="F24" s="119"/>
      <c r="G24" s="119"/>
      <c r="H24" s="119"/>
      <c r="I24" s="119"/>
      <c r="J24" s="117"/>
    </row>
    <row r="25" spans="2:10" ht="12.75" customHeight="1" x14ac:dyDescent="0.2">
      <c r="B25" s="18">
        <v>1</v>
      </c>
      <c r="C25" s="125" t="s">
        <v>22</v>
      </c>
      <c r="D25" s="119"/>
      <c r="E25" s="119"/>
      <c r="F25" s="119"/>
      <c r="G25" s="119"/>
      <c r="H25" s="119"/>
      <c r="I25" s="117"/>
      <c r="J25" s="18"/>
    </row>
    <row r="26" spans="2:10" ht="12.75" customHeight="1" x14ac:dyDescent="0.2">
      <c r="B26" s="18">
        <v>2</v>
      </c>
      <c r="C26" s="125" t="s">
        <v>23</v>
      </c>
      <c r="D26" s="119"/>
      <c r="E26" s="119"/>
      <c r="F26" s="119"/>
      <c r="G26" s="119"/>
      <c r="H26" s="119"/>
      <c r="I26" s="117"/>
      <c r="J26" s="18" t="s">
        <v>345</v>
      </c>
    </row>
    <row r="27" spans="2:10" ht="12.75" customHeight="1" x14ac:dyDescent="0.2">
      <c r="B27" s="18">
        <v>3</v>
      </c>
      <c r="C27" s="125" t="s">
        <v>24</v>
      </c>
      <c r="D27" s="119"/>
      <c r="E27" s="119"/>
      <c r="F27" s="119"/>
      <c r="G27" s="119"/>
      <c r="H27" s="119"/>
      <c r="I27" s="117"/>
      <c r="J27" s="24"/>
    </row>
    <row r="28" spans="2:10" ht="12.75" customHeight="1" x14ac:dyDescent="0.2">
      <c r="B28" s="18">
        <v>4</v>
      </c>
      <c r="C28" s="125" t="s">
        <v>25</v>
      </c>
      <c r="D28" s="119"/>
      <c r="E28" s="119"/>
      <c r="F28" s="119"/>
      <c r="G28" s="119"/>
      <c r="H28" s="119"/>
      <c r="I28" s="117"/>
      <c r="J28" s="18"/>
    </row>
    <row r="29" spans="2:10" ht="12.75" customHeight="1" x14ac:dyDescent="0.2">
      <c r="B29" s="18">
        <v>5</v>
      </c>
      <c r="C29" s="132" t="s">
        <v>26</v>
      </c>
      <c r="D29" s="133"/>
      <c r="E29" s="133"/>
      <c r="F29" s="133"/>
      <c r="G29" s="133"/>
      <c r="H29" s="133"/>
      <c r="I29" s="134"/>
      <c r="J29" s="19"/>
    </row>
    <row r="30" spans="2:10" ht="12.75" customHeight="1" x14ac:dyDescent="0.2">
      <c r="B30" s="18">
        <v>6</v>
      </c>
      <c r="C30" s="124" t="s">
        <v>27</v>
      </c>
      <c r="D30" s="119"/>
      <c r="E30" s="119"/>
      <c r="F30" s="119"/>
      <c r="G30" s="119"/>
      <c r="H30" s="119"/>
      <c r="I30" s="117"/>
      <c r="J30" s="55">
        <v>1</v>
      </c>
    </row>
    <row r="31" spans="2:10" ht="12.75" customHeight="1" x14ac:dyDescent="0.2">
      <c r="B31" s="135"/>
      <c r="C31" s="123"/>
      <c r="D31" s="123"/>
      <c r="E31" s="123"/>
      <c r="F31" s="123"/>
      <c r="G31" s="123"/>
      <c r="H31" s="123"/>
      <c r="I31" s="123"/>
      <c r="J31" s="123"/>
    </row>
    <row r="32" spans="2:10" ht="12.75" customHeight="1" x14ac:dyDescent="0.2">
      <c r="B32" s="124" t="s">
        <v>28</v>
      </c>
      <c r="C32" s="119"/>
      <c r="D32" s="119"/>
      <c r="E32" s="119"/>
      <c r="F32" s="119"/>
      <c r="G32" s="119"/>
      <c r="H32" s="119"/>
      <c r="I32" s="119"/>
      <c r="J32" s="117"/>
    </row>
    <row r="33" spans="2:11" ht="12.75" customHeight="1" x14ac:dyDescent="0.2">
      <c r="B33" s="26">
        <v>1</v>
      </c>
      <c r="C33" s="127" t="s">
        <v>29</v>
      </c>
      <c r="D33" s="119"/>
      <c r="E33" s="119"/>
      <c r="F33" s="119"/>
      <c r="G33" s="119"/>
      <c r="H33" s="119"/>
      <c r="I33" s="117"/>
      <c r="J33" s="26" t="s">
        <v>30</v>
      </c>
    </row>
    <row r="34" spans="2:11" ht="12.75" customHeight="1" x14ac:dyDescent="0.2">
      <c r="B34" s="26" t="s">
        <v>5</v>
      </c>
      <c r="C34" s="125" t="s">
        <v>31</v>
      </c>
      <c r="D34" s="119"/>
      <c r="E34" s="119"/>
      <c r="F34" s="119"/>
      <c r="G34" s="119"/>
      <c r="H34" s="119"/>
      <c r="I34" s="117"/>
      <c r="J34" s="27">
        <v>1803.34</v>
      </c>
    </row>
    <row r="35" spans="2:11" ht="12.75" customHeight="1" x14ac:dyDescent="0.2">
      <c r="B35" s="26" t="s">
        <v>7</v>
      </c>
      <c r="C35" s="125" t="s">
        <v>32</v>
      </c>
      <c r="D35" s="119"/>
      <c r="E35" s="119"/>
      <c r="F35" s="119"/>
      <c r="G35" s="119"/>
      <c r="H35" s="119"/>
      <c r="I35" s="117"/>
      <c r="J35" s="27">
        <v>0</v>
      </c>
    </row>
    <row r="36" spans="2:11" ht="12.75" customHeight="1" x14ac:dyDescent="0.2">
      <c r="B36" s="26" t="s">
        <v>9</v>
      </c>
      <c r="C36" s="125" t="s">
        <v>33</v>
      </c>
      <c r="D36" s="119"/>
      <c r="E36" s="119"/>
      <c r="F36" s="119"/>
      <c r="G36" s="119"/>
      <c r="H36" s="119"/>
      <c r="I36" s="117"/>
      <c r="J36" s="27">
        <v>0</v>
      </c>
    </row>
    <row r="37" spans="2:11" ht="12.75" customHeight="1" x14ac:dyDescent="0.2">
      <c r="B37" s="26" t="s">
        <v>11</v>
      </c>
      <c r="C37" s="125" t="s">
        <v>34</v>
      </c>
      <c r="D37" s="119"/>
      <c r="E37" s="119"/>
      <c r="F37" s="119"/>
      <c r="G37" s="119"/>
      <c r="H37" s="119"/>
      <c r="I37" s="117"/>
      <c r="J37" s="27">
        <v>0</v>
      </c>
    </row>
    <row r="38" spans="2:11" ht="12.75" customHeight="1" x14ac:dyDescent="0.2">
      <c r="B38" s="26" t="s">
        <v>14</v>
      </c>
      <c r="C38" s="125" t="s">
        <v>35</v>
      </c>
      <c r="D38" s="119"/>
      <c r="E38" s="119"/>
      <c r="F38" s="119"/>
      <c r="G38" s="119"/>
      <c r="H38" s="119"/>
      <c r="I38" s="117"/>
      <c r="J38" s="27">
        <v>0</v>
      </c>
    </row>
    <row r="39" spans="2:11" ht="12.75" customHeight="1" x14ac:dyDescent="0.2">
      <c r="B39" s="26" t="s">
        <v>36</v>
      </c>
      <c r="C39" s="125" t="s">
        <v>37</v>
      </c>
      <c r="D39" s="119"/>
      <c r="E39" s="119"/>
      <c r="F39" s="119"/>
      <c r="G39" s="119"/>
      <c r="H39" s="119"/>
      <c r="I39" s="117"/>
      <c r="J39" s="27">
        <v>0</v>
      </c>
    </row>
    <row r="40" spans="2:11" ht="12.75" customHeight="1" x14ac:dyDescent="0.2">
      <c r="B40" s="127" t="s">
        <v>38</v>
      </c>
      <c r="C40" s="119"/>
      <c r="D40" s="119"/>
      <c r="E40" s="119"/>
      <c r="F40" s="119"/>
      <c r="G40" s="119"/>
      <c r="H40" s="119"/>
      <c r="I40" s="117"/>
      <c r="J40" s="1">
        <f>TRUNC(SUM(J34:J39),2)</f>
        <v>1803.34</v>
      </c>
    </row>
    <row r="41" spans="2:11" ht="12.75" customHeight="1" x14ac:dyDescent="0.2">
      <c r="B41" s="28"/>
      <c r="C41" s="28"/>
      <c r="D41" s="28"/>
      <c r="E41" s="28"/>
      <c r="F41" s="28"/>
      <c r="G41" s="28"/>
      <c r="H41" s="28"/>
      <c r="I41" s="28"/>
      <c r="J41" s="29"/>
    </row>
    <row r="42" spans="2:11" ht="12.75" customHeight="1" x14ac:dyDescent="0.2">
      <c r="B42" s="131" t="s">
        <v>321</v>
      </c>
      <c r="C42" s="123"/>
      <c r="D42" s="123"/>
      <c r="E42" s="123"/>
      <c r="F42" s="123"/>
      <c r="G42" s="123"/>
      <c r="H42" s="123"/>
      <c r="I42" s="123"/>
      <c r="J42" s="123"/>
    </row>
    <row r="43" spans="2:11" ht="12.75" customHeight="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30"/>
    </row>
    <row r="44" spans="2:11" ht="12.75" customHeight="1" x14ac:dyDescent="0.2">
      <c r="B44" s="137" t="s">
        <v>39</v>
      </c>
      <c r="C44" s="119"/>
      <c r="D44" s="119"/>
      <c r="E44" s="119"/>
      <c r="F44" s="119"/>
      <c r="G44" s="119"/>
      <c r="H44" s="119"/>
      <c r="I44" s="119"/>
      <c r="J44" s="117"/>
      <c r="K44" s="30"/>
    </row>
    <row r="45" spans="2:11" ht="12.75" customHeight="1" x14ac:dyDescent="0.2">
      <c r="B45" s="124" t="s">
        <v>40</v>
      </c>
      <c r="C45" s="119"/>
      <c r="D45" s="119"/>
      <c r="E45" s="119"/>
      <c r="F45" s="119"/>
      <c r="G45" s="119"/>
      <c r="H45" s="117"/>
      <c r="I45" s="26" t="s">
        <v>41</v>
      </c>
      <c r="J45" s="26" t="s">
        <v>30</v>
      </c>
      <c r="K45" s="30"/>
    </row>
    <row r="46" spans="2:11" ht="12.75" customHeight="1" x14ac:dyDescent="0.2">
      <c r="B46" s="26" t="s">
        <v>5</v>
      </c>
      <c r="C46" s="125" t="s">
        <v>319</v>
      </c>
      <c r="D46" s="119"/>
      <c r="E46" s="119"/>
      <c r="F46" s="119"/>
      <c r="G46" s="119"/>
      <c r="H46" s="117"/>
      <c r="I46" s="31">
        <f>1/12</f>
        <v>8.3333333333333329E-2</v>
      </c>
      <c r="J46" s="27">
        <f t="shared" ref="J46:J47" si="0">$J$40*I46</f>
        <v>150.27833333333331</v>
      </c>
      <c r="K46" s="30"/>
    </row>
    <row r="47" spans="2:11" ht="12.75" customHeight="1" x14ac:dyDescent="0.2">
      <c r="B47" s="26" t="s">
        <v>7</v>
      </c>
      <c r="C47" s="125" t="s">
        <v>320</v>
      </c>
      <c r="D47" s="119"/>
      <c r="E47" s="119"/>
      <c r="F47" s="119"/>
      <c r="G47" s="119"/>
      <c r="H47" s="117"/>
      <c r="I47" s="31">
        <f>1/12+(1/12)*1/3</f>
        <v>0.1111111111111111</v>
      </c>
      <c r="J47" s="27">
        <f t="shared" si="0"/>
        <v>200.37111111111108</v>
      </c>
      <c r="K47" s="30"/>
    </row>
    <row r="48" spans="2:11" ht="12.75" customHeight="1" x14ac:dyDescent="0.2">
      <c r="B48" s="127" t="s">
        <v>42</v>
      </c>
      <c r="C48" s="119"/>
      <c r="D48" s="119"/>
      <c r="E48" s="119"/>
      <c r="F48" s="119"/>
      <c r="G48" s="119"/>
      <c r="H48" s="117"/>
      <c r="I48" s="32">
        <f>TRUNC(SUM(I46:I47),4)</f>
        <v>0.19439999999999999</v>
      </c>
      <c r="J48" s="1">
        <f>TRUNC(SUM(J46:J47),2)</f>
        <v>350.64</v>
      </c>
      <c r="K48" s="30"/>
    </row>
    <row r="49" spans="2:13" ht="7.5" customHeight="1" x14ac:dyDescent="0.2">
      <c r="B49" s="28"/>
      <c r="C49" s="28"/>
      <c r="D49" s="28"/>
      <c r="E49" s="28"/>
      <c r="F49" s="28"/>
      <c r="G49" s="28"/>
      <c r="H49" s="28"/>
      <c r="I49" s="33"/>
      <c r="J49" s="29"/>
      <c r="K49" s="30"/>
    </row>
    <row r="50" spans="2:13" ht="43.5" customHeight="1" x14ac:dyDescent="0.2">
      <c r="B50" s="130" t="s">
        <v>322</v>
      </c>
      <c r="C50" s="123"/>
      <c r="D50" s="123"/>
      <c r="E50" s="123"/>
      <c r="F50" s="123"/>
      <c r="G50" s="123"/>
      <c r="H50" s="123"/>
      <c r="I50" s="123"/>
      <c r="J50" s="123"/>
      <c r="K50" s="30"/>
    </row>
    <row r="51" spans="2:13" ht="29.25" customHeight="1" x14ac:dyDescent="0.2">
      <c r="B51" s="130" t="s">
        <v>323</v>
      </c>
      <c r="C51" s="123"/>
      <c r="D51" s="123"/>
      <c r="E51" s="123"/>
      <c r="F51" s="123"/>
      <c r="G51" s="123"/>
      <c r="H51" s="123"/>
      <c r="I51" s="123"/>
      <c r="J51" s="123"/>
      <c r="K51" s="30"/>
    </row>
    <row r="52" spans="2:13" ht="53.25" customHeight="1" x14ac:dyDescent="0.2">
      <c r="B52" s="130" t="s">
        <v>324</v>
      </c>
      <c r="C52" s="123"/>
      <c r="D52" s="123"/>
      <c r="E52" s="123"/>
      <c r="F52" s="123"/>
      <c r="G52" s="123"/>
      <c r="H52" s="123"/>
      <c r="I52" s="123"/>
      <c r="J52" s="123"/>
      <c r="K52" s="30"/>
    </row>
    <row r="53" spans="2:13" ht="12.75" customHeight="1" x14ac:dyDescent="0.2">
      <c r="B53" s="28"/>
      <c r="C53" s="28"/>
      <c r="D53" s="28"/>
      <c r="E53" s="28"/>
      <c r="F53" s="28"/>
      <c r="G53" s="28"/>
      <c r="H53" s="28"/>
      <c r="I53" s="33"/>
      <c r="J53" s="29"/>
      <c r="K53" s="30"/>
    </row>
    <row r="54" spans="2:13" ht="12.75" customHeight="1" x14ac:dyDescent="0.2">
      <c r="B54" s="124" t="s">
        <v>43</v>
      </c>
      <c r="C54" s="119"/>
      <c r="D54" s="119"/>
      <c r="E54" s="119"/>
      <c r="F54" s="119"/>
      <c r="G54" s="119"/>
      <c r="H54" s="117"/>
      <c r="I54" s="26" t="s">
        <v>41</v>
      </c>
      <c r="J54" s="26" t="s">
        <v>30</v>
      </c>
      <c r="K54" s="30"/>
      <c r="L54" s="34"/>
      <c r="M54" s="35"/>
    </row>
    <row r="55" spans="2:13" ht="12.75" customHeight="1" x14ac:dyDescent="0.2">
      <c r="B55" s="26" t="s">
        <v>5</v>
      </c>
      <c r="C55" s="125" t="s">
        <v>44</v>
      </c>
      <c r="D55" s="119"/>
      <c r="E55" s="119"/>
      <c r="F55" s="119"/>
      <c r="G55" s="119"/>
      <c r="H55" s="117"/>
      <c r="I55" s="31">
        <v>0.2</v>
      </c>
      <c r="J55" s="27">
        <f t="shared" ref="J55:J62" si="1">I55*($J$40+$J$48)</f>
        <v>430.79600000000005</v>
      </c>
      <c r="K55" s="30"/>
      <c r="L55" s="36"/>
      <c r="M55" s="35"/>
    </row>
    <row r="56" spans="2:13" ht="12.75" customHeight="1" x14ac:dyDescent="0.2">
      <c r="B56" s="26" t="s">
        <v>7</v>
      </c>
      <c r="C56" s="125" t="s">
        <v>45</v>
      </c>
      <c r="D56" s="119"/>
      <c r="E56" s="119"/>
      <c r="F56" s="119"/>
      <c r="G56" s="119"/>
      <c r="H56" s="117"/>
      <c r="I56" s="37">
        <v>2.5000000000000001E-2</v>
      </c>
      <c r="J56" s="27">
        <f t="shared" si="1"/>
        <v>53.849500000000006</v>
      </c>
      <c r="K56" s="30"/>
      <c r="L56" s="34"/>
    </row>
    <row r="57" spans="2:13" ht="12.75" customHeight="1" x14ac:dyDescent="0.2">
      <c r="B57" s="26" t="s">
        <v>9</v>
      </c>
      <c r="C57" s="125" t="s">
        <v>46</v>
      </c>
      <c r="D57" s="119"/>
      <c r="E57" s="119"/>
      <c r="F57" s="119"/>
      <c r="G57" s="119"/>
      <c r="H57" s="117"/>
      <c r="I57" s="38">
        <v>0.03</v>
      </c>
      <c r="J57" s="27">
        <f t="shared" si="1"/>
        <v>64.619399999999999</v>
      </c>
      <c r="K57" s="30"/>
      <c r="L57" s="34"/>
    </row>
    <row r="58" spans="2:13" ht="12.75" customHeight="1" x14ac:dyDescent="0.2">
      <c r="B58" s="26" t="s">
        <v>11</v>
      </c>
      <c r="C58" s="125" t="s">
        <v>47</v>
      </c>
      <c r="D58" s="119"/>
      <c r="E58" s="119"/>
      <c r="F58" s="119"/>
      <c r="G58" s="119"/>
      <c r="H58" s="117"/>
      <c r="I58" s="39">
        <v>1.4999999999999999E-2</v>
      </c>
      <c r="J58" s="27">
        <f t="shared" si="1"/>
        <v>32.309699999999999</v>
      </c>
      <c r="K58" s="30"/>
    </row>
    <row r="59" spans="2:13" ht="12.75" customHeight="1" x14ac:dyDescent="0.2">
      <c r="B59" s="26" t="s">
        <v>14</v>
      </c>
      <c r="C59" s="125" t="s">
        <v>48</v>
      </c>
      <c r="D59" s="119"/>
      <c r="E59" s="119"/>
      <c r="F59" s="119"/>
      <c r="G59" s="119"/>
      <c r="H59" s="117"/>
      <c r="I59" s="31">
        <v>0.01</v>
      </c>
      <c r="J59" s="27">
        <f t="shared" si="1"/>
        <v>21.5398</v>
      </c>
      <c r="K59" s="30"/>
    </row>
    <row r="60" spans="2:13" ht="12.75" customHeight="1" x14ac:dyDescent="0.2">
      <c r="B60" s="26" t="s">
        <v>36</v>
      </c>
      <c r="C60" s="125" t="s">
        <v>49</v>
      </c>
      <c r="D60" s="119"/>
      <c r="E60" s="119"/>
      <c r="F60" s="119"/>
      <c r="G60" s="119"/>
      <c r="H60" s="117"/>
      <c r="I60" s="31">
        <v>6.0000000000000001E-3</v>
      </c>
      <c r="J60" s="27">
        <f t="shared" si="1"/>
        <v>12.92388</v>
      </c>
      <c r="K60" s="30"/>
    </row>
    <row r="61" spans="2:13" ht="12.75" customHeight="1" x14ac:dyDescent="0.2">
      <c r="B61" s="26" t="s">
        <v>50</v>
      </c>
      <c r="C61" s="125" t="s">
        <v>51</v>
      </c>
      <c r="D61" s="119"/>
      <c r="E61" s="119"/>
      <c r="F61" s="119"/>
      <c r="G61" s="119"/>
      <c r="H61" s="117"/>
      <c r="I61" s="31">
        <v>2E-3</v>
      </c>
      <c r="J61" s="27">
        <f t="shared" si="1"/>
        <v>4.3079600000000005</v>
      </c>
      <c r="K61" s="30"/>
    </row>
    <row r="62" spans="2:13" ht="12.75" customHeight="1" x14ac:dyDescent="0.2">
      <c r="B62" s="26" t="s">
        <v>52</v>
      </c>
      <c r="C62" s="125" t="s">
        <v>53</v>
      </c>
      <c r="D62" s="119"/>
      <c r="E62" s="119"/>
      <c r="F62" s="119"/>
      <c r="G62" s="119"/>
      <c r="H62" s="117"/>
      <c r="I62" s="31">
        <v>0.08</v>
      </c>
      <c r="J62" s="27">
        <f t="shared" si="1"/>
        <v>172.3184</v>
      </c>
      <c r="K62" s="30"/>
    </row>
    <row r="63" spans="2:13" ht="12.75" customHeight="1" x14ac:dyDescent="0.2">
      <c r="B63" s="127" t="s">
        <v>54</v>
      </c>
      <c r="C63" s="119"/>
      <c r="D63" s="119"/>
      <c r="E63" s="119"/>
      <c r="F63" s="119"/>
      <c r="G63" s="119"/>
      <c r="H63" s="117"/>
      <c r="I63" s="32">
        <f>SUM(I55:I62)</f>
        <v>0.36800000000000005</v>
      </c>
      <c r="J63" s="1">
        <f>TRUNC(SUM(J55:J62),2)</f>
        <v>792.66</v>
      </c>
      <c r="K63" s="30"/>
      <c r="L63" s="40"/>
    </row>
    <row r="64" spans="2:13" ht="6.75" customHeight="1" x14ac:dyDescent="0.2">
      <c r="B64" s="28"/>
      <c r="C64" s="28"/>
      <c r="D64" s="28"/>
      <c r="E64" s="28"/>
      <c r="F64" s="28"/>
      <c r="G64" s="28"/>
      <c r="H64" s="28"/>
      <c r="I64" s="33"/>
      <c r="J64" s="29"/>
      <c r="K64" s="30"/>
      <c r="L64" s="40"/>
    </row>
    <row r="65" spans="1:26" ht="12.75" customHeight="1" x14ac:dyDescent="0.2">
      <c r="B65" s="130" t="s">
        <v>325</v>
      </c>
      <c r="C65" s="123"/>
      <c r="D65" s="123"/>
      <c r="E65" s="123"/>
      <c r="F65" s="123"/>
      <c r="G65" s="123"/>
      <c r="H65" s="123"/>
      <c r="I65" s="123"/>
      <c r="J65" s="123"/>
      <c r="K65" s="30"/>
      <c r="L65" s="40"/>
    </row>
    <row r="66" spans="1:26" ht="12.75" customHeight="1" x14ac:dyDescent="0.2">
      <c r="B66" s="130" t="s">
        <v>326</v>
      </c>
      <c r="C66" s="123"/>
      <c r="D66" s="123"/>
      <c r="E66" s="123"/>
      <c r="F66" s="123"/>
      <c r="G66" s="123"/>
      <c r="H66" s="123"/>
      <c r="I66" s="123"/>
      <c r="J66" s="123"/>
      <c r="K66" s="30"/>
      <c r="L66" s="40"/>
    </row>
    <row r="67" spans="1:26" ht="12.75" customHeight="1" x14ac:dyDescent="0.2">
      <c r="B67" s="130" t="s">
        <v>327</v>
      </c>
      <c r="C67" s="123"/>
      <c r="D67" s="123"/>
      <c r="E67" s="123"/>
      <c r="F67" s="123"/>
      <c r="G67" s="123"/>
      <c r="H67" s="123"/>
      <c r="I67" s="123"/>
      <c r="J67" s="123"/>
      <c r="K67" s="30"/>
      <c r="L67" s="40"/>
    </row>
    <row r="68" spans="1:26" ht="13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30"/>
      <c r="L68" s="40"/>
    </row>
    <row r="69" spans="1:26" ht="12.75" customHeight="1" x14ac:dyDescent="0.2">
      <c r="B69" s="124" t="s">
        <v>55</v>
      </c>
      <c r="C69" s="119"/>
      <c r="D69" s="119"/>
      <c r="E69" s="119"/>
      <c r="F69" s="119"/>
      <c r="G69" s="119"/>
      <c r="H69" s="119"/>
      <c r="I69" s="119"/>
      <c r="J69" s="117"/>
      <c r="K69" s="30"/>
    </row>
    <row r="70" spans="1:26" ht="12.75" customHeight="1" x14ac:dyDescent="0.2">
      <c r="B70" s="127"/>
      <c r="C70" s="119"/>
      <c r="D70" s="119"/>
      <c r="E70" s="117"/>
      <c r="F70" s="26" t="s">
        <v>56</v>
      </c>
      <c r="G70" s="26" t="s">
        <v>57</v>
      </c>
      <c r="H70" s="26" t="s">
        <v>185</v>
      </c>
      <c r="I70" s="26" t="s">
        <v>59</v>
      </c>
      <c r="J70" s="41" t="s">
        <v>30</v>
      </c>
      <c r="K70" s="30"/>
    </row>
    <row r="71" spans="1:26" ht="12.75" customHeight="1" x14ac:dyDescent="0.2">
      <c r="B71" s="26" t="s">
        <v>5</v>
      </c>
      <c r="C71" s="125" t="s">
        <v>60</v>
      </c>
      <c r="D71" s="119"/>
      <c r="E71" s="117"/>
      <c r="F71" s="42">
        <v>3.5</v>
      </c>
      <c r="G71" s="18">
        <v>2</v>
      </c>
      <c r="H71" s="18">
        <v>26</v>
      </c>
      <c r="I71" s="43">
        <v>0.06</v>
      </c>
      <c r="J71" s="44">
        <f>($F$71*$G$71*$H$71)-$I$71*$J$34</f>
        <v>73.799600000000012</v>
      </c>
      <c r="K71" s="30"/>
    </row>
    <row r="72" spans="1:26" ht="12.75" customHeight="1" x14ac:dyDescent="0.2">
      <c r="B72" s="26" t="s">
        <v>7</v>
      </c>
      <c r="C72" s="125" t="s">
        <v>61</v>
      </c>
      <c r="D72" s="119"/>
      <c r="E72" s="117"/>
      <c r="F72" s="42">
        <v>13.1</v>
      </c>
      <c r="G72" s="18">
        <v>1</v>
      </c>
      <c r="H72" s="18">
        <v>22</v>
      </c>
      <c r="I72" s="43">
        <v>0.2</v>
      </c>
      <c r="J72" s="44">
        <f>(F72*G72*H72)*(1-I72)</f>
        <v>230.56</v>
      </c>
      <c r="K72" s="30"/>
      <c r="L72" s="17"/>
    </row>
    <row r="73" spans="1:26" ht="12.75" customHeight="1" x14ac:dyDescent="0.2">
      <c r="B73" s="26" t="s">
        <v>9</v>
      </c>
      <c r="C73" s="125" t="s">
        <v>62</v>
      </c>
      <c r="D73" s="119"/>
      <c r="E73" s="117"/>
      <c r="F73" s="42">
        <v>113</v>
      </c>
      <c r="G73" s="18"/>
      <c r="H73" s="18"/>
      <c r="I73" s="43"/>
      <c r="J73" s="44">
        <f>F73</f>
        <v>113</v>
      </c>
      <c r="K73" s="30"/>
    </row>
    <row r="74" spans="1:26" ht="12.75" customHeight="1" x14ac:dyDescent="0.2">
      <c r="B74" s="26" t="s">
        <v>11</v>
      </c>
      <c r="C74" s="125" t="s">
        <v>37</v>
      </c>
      <c r="D74" s="119"/>
      <c r="E74" s="117"/>
      <c r="F74" s="42"/>
      <c r="G74" s="18"/>
      <c r="H74" s="18"/>
      <c r="I74" s="31"/>
      <c r="J74" s="45"/>
      <c r="K74" s="30"/>
    </row>
    <row r="75" spans="1:26" ht="12.75" customHeight="1" x14ac:dyDescent="0.2">
      <c r="B75" s="127" t="s">
        <v>63</v>
      </c>
      <c r="C75" s="119"/>
      <c r="D75" s="119"/>
      <c r="E75" s="119"/>
      <c r="F75" s="119"/>
      <c r="G75" s="119"/>
      <c r="H75" s="119"/>
      <c r="I75" s="117"/>
      <c r="J75" s="1">
        <f>TRUNC(SUM(J71:J74),2)</f>
        <v>417.35</v>
      </c>
      <c r="K75" s="30"/>
    </row>
    <row r="76" spans="1:26" ht="12.75" customHeight="1" x14ac:dyDescent="0.2">
      <c r="B76" s="28"/>
      <c r="C76" s="28"/>
      <c r="D76" s="28"/>
      <c r="E76" s="28"/>
      <c r="F76" s="28"/>
      <c r="G76" s="28"/>
      <c r="H76" s="28"/>
      <c r="I76" s="28"/>
      <c r="J76" s="29"/>
      <c r="K76" s="30"/>
    </row>
    <row r="77" spans="1:26" ht="12.75" customHeight="1" x14ac:dyDescent="0.2">
      <c r="B77" s="131" t="s">
        <v>328</v>
      </c>
      <c r="C77" s="123"/>
      <c r="D77" s="123"/>
      <c r="E77" s="123"/>
      <c r="F77" s="123"/>
      <c r="G77" s="123"/>
      <c r="H77" s="123"/>
      <c r="I77" s="123"/>
      <c r="J77" s="123"/>
      <c r="K77" s="30"/>
    </row>
    <row r="78" spans="1:26" ht="30" customHeight="1" x14ac:dyDescent="0.2">
      <c r="B78" s="130" t="s">
        <v>329</v>
      </c>
      <c r="C78" s="123"/>
      <c r="D78" s="123"/>
      <c r="E78" s="123"/>
      <c r="F78" s="123"/>
      <c r="G78" s="123"/>
      <c r="H78" s="123"/>
      <c r="I78" s="123"/>
      <c r="J78" s="123"/>
      <c r="K78" s="30"/>
    </row>
    <row r="79" spans="1:26" ht="12.75" customHeight="1" x14ac:dyDescent="0.2">
      <c r="A79" s="30"/>
      <c r="B79" s="46"/>
      <c r="C79" s="46"/>
      <c r="D79" s="46"/>
      <c r="E79" s="46"/>
      <c r="F79" s="46"/>
      <c r="G79" s="46"/>
      <c r="H79" s="46"/>
      <c r="I79" s="46"/>
      <c r="J79" s="4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B80" s="124" t="s">
        <v>64</v>
      </c>
      <c r="C80" s="119"/>
      <c r="D80" s="119"/>
      <c r="E80" s="119"/>
      <c r="F80" s="119"/>
      <c r="G80" s="119"/>
      <c r="H80" s="119"/>
      <c r="I80" s="119"/>
      <c r="J80" s="117"/>
      <c r="K80" s="30"/>
    </row>
    <row r="81" spans="2:12" ht="12.75" customHeight="1" x14ac:dyDescent="0.2">
      <c r="B81" s="127" t="s">
        <v>65</v>
      </c>
      <c r="C81" s="119"/>
      <c r="D81" s="119"/>
      <c r="E81" s="119"/>
      <c r="F81" s="119"/>
      <c r="G81" s="119"/>
      <c r="H81" s="119"/>
      <c r="I81" s="117"/>
      <c r="J81" s="26" t="s">
        <v>30</v>
      </c>
      <c r="K81" s="30"/>
    </row>
    <row r="82" spans="2:12" ht="12.75" customHeight="1" x14ac:dyDescent="0.2">
      <c r="B82" s="26" t="s">
        <v>66</v>
      </c>
      <c r="C82" s="125" t="s">
        <v>67</v>
      </c>
      <c r="D82" s="119"/>
      <c r="E82" s="119"/>
      <c r="F82" s="119"/>
      <c r="G82" s="119"/>
      <c r="H82" s="119"/>
      <c r="I82" s="117"/>
      <c r="J82" s="27">
        <f>J48</f>
        <v>350.64</v>
      </c>
      <c r="K82" s="30"/>
    </row>
    <row r="83" spans="2:12" ht="12.75" customHeight="1" x14ac:dyDescent="0.2">
      <c r="B83" s="26" t="s">
        <v>68</v>
      </c>
      <c r="C83" s="125" t="s">
        <v>69</v>
      </c>
      <c r="D83" s="119"/>
      <c r="E83" s="119"/>
      <c r="F83" s="119"/>
      <c r="G83" s="119"/>
      <c r="H83" s="119"/>
      <c r="I83" s="117"/>
      <c r="J83" s="27">
        <f>J63</f>
        <v>792.66</v>
      </c>
      <c r="K83" s="30"/>
    </row>
    <row r="84" spans="2:12" ht="12.75" customHeight="1" x14ac:dyDescent="0.2">
      <c r="B84" s="26" t="s">
        <v>70</v>
      </c>
      <c r="C84" s="125" t="s">
        <v>71</v>
      </c>
      <c r="D84" s="119"/>
      <c r="E84" s="119"/>
      <c r="F84" s="119"/>
      <c r="G84" s="119"/>
      <c r="H84" s="119"/>
      <c r="I84" s="117"/>
      <c r="J84" s="27"/>
      <c r="K84" s="30"/>
    </row>
    <row r="85" spans="2:12" ht="12.75" customHeight="1" x14ac:dyDescent="0.2">
      <c r="B85" s="127" t="s">
        <v>72</v>
      </c>
      <c r="C85" s="119"/>
      <c r="D85" s="119"/>
      <c r="E85" s="119"/>
      <c r="F85" s="119"/>
      <c r="G85" s="119"/>
      <c r="H85" s="119"/>
      <c r="I85" s="117"/>
      <c r="J85" s="1">
        <f>TRUNC(SUM(J82:J84),2)</f>
        <v>1143.3</v>
      </c>
      <c r="K85" s="30"/>
    </row>
    <row r="86" spans="2:12" ht="12.75" customHeight="1" x14ac:dyDescent="0.2">
      <c r="B86" s="47"/>
      <c r="C86" s="47"/>
      <c r="D86" s="47"/>
      <c r="E86" s="47"/>
      <c r="F86" s="47"/>
      <c r="G86" s="47"/>
      <c r="H86" s="47"/>
      <c r="I86" s="47"/>
      <c r="J86" s="48"/>
      <c r="K86" s="30"/>
    </row>
    <row r="87" spans="2:12" ht="12.75" customHeight="1" x14ac:dyDescent="0.2">
      <c r="B87" s="124" t="s">
        <v>73</v>
      </c>
      <c r="C87" s="119"/>
      <c r="D87" s="119"/>
      <c r="E87" s="119"/>
      <c r="F87" s="119"/>
      <c r="G87" s="119"/>
      <c r="H87" s="119"/>
      <c r="I87" s="119"/>
      <c r="J87" s="117"/>
      <c r="K87" s="30"/>
    </row>
    <row r="88" spans="2:12" ht="12.75" customHeight="1" x14ac:dyDescent="0.2">
      <c r="B88" s="125" t="s">
        <v>74</v>
      </c>
      <c r="C88" s="119"/>
      <c r="D88" s="119"/>
      <c r="E88" s="119"/>
      <c r="F88" s="119"/>
      <c r="G88" s="119"/>
      <c r="H88" s="119"/>
      <c r="I88" s="119"/>
      <c r="J88" s="117"/>
      <c r="K88" s="30"/>
    </row>
    <row r="89" spans="2:12" ht="12.75" customHeight="1" x14ac:dyDescent="0.2">
      <c r="B89" s="127" t="s">
        <v>75</v>
      </c>
      <c r="C89" s="119"/>
      <c r="D89" s="119"/>
      <c r="E89" s="119"/>
      <c r="F89" s="119"/>
      <c r="G89" s="119"/>
      <c r="H89" s="119"/>
      <c r="I89" s="117"/>
      <c r="J89" s="26" t="s">
        <v>76</v>
      </c>
      <c r="K89" s="30"/>
    </row>
    <row r="90" spans="2:12" ht="12.75" customHeight="1" x14ac:dyDescent="0.2">
      <c r="B90" s="125" t="s">
        <v>77</v>
      </c>
      <c r="C90" s="119"/>
      <c r="D90" s="119"/>
      <c r="E90" s="119"/>
      <c r="F90" s="119"/>
      <c r="G90" s="119"/>
      <c r="H90" s="119"/>
      <c r="I90" s="117"/>
      <c r="J90" s="31">
        <v>0.49685000000000001</v>
      </c>
      <c r="K90" s="30"/>
    </row>
    <row r="91" spans="2:12" ht="12.75" customHeight="1" x14ac:dyDescent="0.2">
      <c r="B91" s="125" t="s">
        <v>78</v>
      </c>
      <c r="C91" s="119"/>
      <c r="D91" s="119"/>
      <c r="E91" s="119"/>
      <c r="F91" s="119"/>
      <c r="G91" s="119"/>
      <c r="H91" s="119"/>
      <c r="I91" s="117"/>
      <c r="J91" s="31">
        <v>0.49685000000000001</v>
      </c>
      <c r="K91" s="30"/>
    </row>
    <row r="92" spans="2:12" ht="12.75" customHeight="1" x14ac:dyDescent="0.2">
      <c r="B92" s="125" t="s">
        <v>79</v>
      </c>
      <c r="C92" s="119"/>
      <c r="D92" s="119"/>
      <c r="E92" s="119"/>
      <c r="F92" s="119"/>
      <c r="G92" s="119"/>
      <c r="H92" s="119"/>
      <c r="I92" s="117"/>
      <c r="J92" s="31">
        <v>6.3E-3</v>
      </c>
      <c r="K92" s="30"/>
    </row>
    <row r="93" spans="2:12" ht="12.75" customHeight="1" x14ac:dyDescent="0.2">
      <c r="B93" s="125" t="s">
        <v>80</v>
      </c>
      <c r="C93" s="119"/>
      <c r="D93" s="119"/>
      <c r="E93" s="119"/>
      <c r="F93" s="119"/>
      <c r="G93" s="119"/>
      <c r="H93" s="119"/>
      <c r="I93" s="117"/>
      <c r="J93" s="49">
        <f>SUM(J90:J92)</f>
        <v>1</v>
      </c>
      <c r="K93" s="30"/>
    </row>
    <row r="94" spans="2:12" ht="6.75" customHeight="1" x14ac:dyDescent="0.2">
      <c r="B94" s="50"/>
      <c r="C94" s="51"/>
      <c r="D94" s="51"/>
      <c r="E94" s="51"/>
      <c r="F94" s="51"/>
      <c r="G94" s="51"/>
      <c r="H94" s="51"/>
      <c r="I94" s="51"/>
      <c r="J94" s="52"/>
      <c r="K94" s="30"/>
    </row>
    <row r="95" spans="2:12" ht="12.75" customHeight="1" x14ac:dyDescent="0.2">
      <c r="B95" s="26">
        <v>3</v>
      </c>
      <c r="C95" s="127" t="s">
        <v>81</v>
      </c>
      <c r="D95" s="119"/>
      <c r="E95" s="119"/>
      <c r="F95" s="119"/>
      <c r="G95" s="119"/>
      <c r="H95" s="117"/>
      <c r="I95" s="41" t="s">
        <v>41</v>
      </c>
      <c r="J95" s="26" t="s">
        <v>30</v>
      </c>
      <c r="K95" s="30"/>
    </row>
    <row r="96" spans="2:12" ht="12.75" customHeight="1" x14ac:dyDescent="0.2">
      <c r="B96" s="26" t="s">
        <v>5</v>
      </c>
      <c r="C96" s="125" t="s">
        <v>82</v>
      </c>
      <c r="D96" s="119"/>
      <c r="E96" s="119"/>
      <c r="F96" s="119"/>
      <c r="G96" s="119"/>
      <c r="H96" s="117"/>
      <c r="I96" s="31">
        <f t="shared" ref="I96:I101" si="2">J96/$J$40</f>
        <v>4.9454760010129356E-2</v>
      </c>
      <c r="J96" s="53">
        <f>(((($J$85-$J$83)+$J$40)/12)*$J$90)</f>
        <v>89.183746916666664</v>
      </c>
      <c r="K96" s="30"/>
      <c r="L96" s="54"/>
    </row>
    <row r="97" spans="2:12" ht="12.75" customHeight="1" x14ac:dyDescent="0.2">
      <c r="B97" s="26" t="s">
        <v>7</v>
      </c>
      <c r="C97" s="125" t="s">
        <v>83</v>
      </c>
      <c r="D97" s="119"/>
      <c r="E97" s="119"/>
      <c r="F97" s="119"/>
      <c r="G97" s="119"/>
      <c r="H97" s="117"/>
      <c r="I97" s="31">
        <f t="shared" si="2"/>
        <v>3.9563808008103484E-3</v>
      </c>
      <c r="J97" s="53">
        <f>($J$62/12)*$J$90</f>
        <v>7.1346997533333338</v>
      </c>
      <c r="K97" s="30"/>
      <c r="L97" s="54"/>
    </row>
    <row r="98" spans="2:12" ht="12.75" customHeight="1" x14ac:dyDescent="0.2">
      <c r="B98" s="26" t="s">
        <v>9</v>
      </c>
      <c r="C98" s="125" t="s">
        <v>84</v>
      </c>
      <c r="D98" s="119"/>
      <c r="E98" s="119"/>
      <c r="F98" s="119"/>
      <c r="G98" s="119"/>
      <c r="H98" s="117"/>
      <c r="I98" s="31">
        <f t="shared" si="2"/>
        <v>2.3738284804862089E-2</v>
      </c>
      <c r="J98" s="53">
        <f>$J$62*0.5*$J$90</f>
        <v>42.808198519999998</v>
      </c>
      <c r="K98" s="30"/>
      <c r="L98" s="54"/>
    </row>
    <row r="99" spans="2:12" ht="12.75" customHeight="1" x14ac:dyDescent="0.2">
      <c r="B99" s="26" t="s">
        <v>11</v>
      </c>
      <c r="C99" s="125" t="s">
        <v>85</v>
      </c>
      <c r="D99" s="119"/>
      <c r="E99" s="119"/>
      <c r="F99" s="119"/>
      <c r="G99" s="119"/>
      <c r="H99" s="117"/>
      <c r="I99" s="31">
        <f t="shared" si="2"/>
        <v>4.1404166666666672E-2</v>
      </c>
      <c r="J99" s="53">
        <f>(J40/12)*J91</f>
        <v>74.665789916666668</v>
      </c>
      <c r="K99" s="30"/>
      <c r="L99" s="54"/>
    </row>
    <row r="100" spans="2:12" ht="12.75" customHeight="1" x14ac:dyDescent="0.2">
      <c r="B100" s="26" t="s">
        <v>14</v>
      </c>
      <c r="C100" s="125" t="s">
        <v>86</v>
      </c>
      <c r="D100" s="119"/>
      <c r="E100" s="119"/>
      <c r="F100" s="119"/>
      <c r="G100" s="119"/>
      <c r="H100" s="117"/>
      <c r="I100" s="31">
        <f t="shared" si="2"/>
        <v>2.6249838494127559E-2</v>
      </c>
      <c r="J100" s="27">
        <f>(J85/12)*J91</f>
        <v>47.337383749999994</v>
      </c>
      <c r="K100" s="30"/>
    </row>
    <row r="101" spans="2:12" ht="12.75" customHeight="1" x14ac:dyDescent="0.2">
      <c r="B101" s="26" t="s">
        <v>36</v>
      </c>
      <c r="C101" s="125" t="s">
        <v>87</v>
      </c>
      <c r="D101" s="119"/>
      <c r="E101" s="119"/>
      <c r="F101" s="119"/>
      <c r="G101" s="119"/>
      <c r="H101" s="117"/>
      <c r="I101" s="31">
        <f t="shared" si="2"/>
        <v>2.3738284804862089E-2</v>
      </c>
      <c r="J101" s="27">
        <f>(J62*0.5)*J91</f>
        <v>42.808198519999998</v>
      </c>
      <c r="K101" s="30"/>
    </row>
    <row r="102" spans="2:12" ht="12.75" customHeight="1" x14ac:dyDescent="0.2">
      <c r="B102" s="26" t="s">
        <v>50</v>
      </c>
      <c r="C102" s="125" t="s">
        <v>88</v>
      </c>
      <c r="D102" s="119"/>
      <c r="E102" s="119"/>
      <c r="F102" s="119"/>
      <c r="G102" s="119"/>
      <c r="H102" s="117"/>
      <c r="I102" s="31">
        <f>J102/$J$40</f>
        <v>-1.224967005667262E-3</v>
      </c>
      <c r="J102" s="27">
        <f>-J82*J92</f>
        <v>-2.2090320000000001</v>
      </c>
      <c r="K102" s="30"/>
    </row>
    <row r="103" spans="2:12" ht="12.75" customHeight="1" x14ac:dyDescent="0.2">
      <c r="B103" s="127" t="s">
        <v>89</v>
      </c>
      <c r="C103" s="119"/>
      <c r="D103" s="119"/>
      <c r="E103" s="119"/>
      <c r="F103" s="119"/>
      <c r="G103" s="119"/>
      <c r="H103" s="117"/>
      <c r="I103" s="32">
        <f>TRUNC(SUM(I96:I101),4)</f>
        <v>0.16850000000000001</v>
      </c>
      <c r="J103" s="1">
        <f>TRUNC(SUM(J96:J101),2)</f>
        <v>303.93</v>
      </c>
      <c r="K103" s="30"/>
    </row>
    <row r="104" spans="2:12" ht="7.5" customHeight="1" x14ac:dyDescent="0.2">
      <c r="B104" s="28"/>
      <c r="C104" s="28"/>
      <c r="D104" s="28"/>
      <c r="E104" s="28"/>
      <c r="F104" s="28"/>
      <c r="G104" s="28"/>
      <c r="H104" s="28"/>
      <c r="I104" s="33"/>
      <c r="J104" s="29"/>
      <c r="K104" s="30"/>
    </row>
    <row r="105" spans="2:12" ht="28.5" customHeight="1" x14ac:dyDescent="0.2">
      <c r="B105" s="122" t="s">
        <v>330</v>
      </c>
      <c r="C105" s="123"/>
      <c r="D105" s="123"/>
      <c r="E105" s="123"/>
      <c r="F105" s="123"/>
      <c r="G105" s="123"/>
      <c r="H105" s="123"/>
      <c r="I105" s="123"/>
      <c r="J105" s="123"/>
      <c r="K105" s="30"/>
    </row>
    <row r="106" spans="2:12" ht="38.25" customHeight="1" x14ac:dyDescent="0.2">
      <c r="B106" s="122" t="s">
        <v>331</v>
      </c>
      <c r="C106" s="123"/>
      <c r="D106" s="123"/>
      <c r="E106" s="123"/>
      <c r="F106" s="123"/>
      <c r="G106" s="123"/>
      <c r="H106" s="123"/>
      <c r="I106" s="123"/>
      <c r="J106" s="123"/>
      <c r="K106" s="30"/>
    </row>
    <row r="107" spans="2:12" ht="24.75" customHeight="1" x14ac:dyDescent="0.2">
      <c r="B107" s="122" t="s">
        <v>332</v>
      </c>
      <c r="C107" s="123"/>
      <c r="D107" s="123"/>
      <c r="E107" s="123"/>
      <c r="F107" s="123"/>
      <c r="G107" s="123"/>
      <c r="H107" s="123"/>
      <c r="I107" s="123"/>
      <c r="J107" s="123"/>
      <c r="K107" s="30"/>
    </row>
    <row r="108" spans="2:12" ht="12.75" customHeight="1" x14ac:dyDescent="0.2">
      <c r="B108" s="122" t="s">
        <v>333</v>
      </c>
      <c r="C108" s="123"/>
      <c r="D108" s="123"/>
      <c r="E108" s="123"/>
      <c r="F108" s="123"/>
      <c r="G108" s="123"/>
      <c r="H108" s="123"/>
      <c r="I108" s="123"/>
      <c r="J108" s="123"/>
      <c r="K108" s="30"/>
    </row>
    <row r="109" spans="2:12" ht="38.25" customHeight="1" x14ac:dyDescent="0.2">
      <c r="B109" s="122" t="s">
        <v>334</v>
      </c>
      <c r="C109" s="123"/>
      <c r="D109" s="123"/>
      <c r="E109" s="123"/>
      <c r="F109" s="123"/>
      <c r="G109" s="123"/>
      <c r="H109" s="123"/>
      <c r="I109" s="123"/>
      <c r="J109" s="123"/>
      <c r="K109" s="30"/>
    </row>
    <row r="110" spans="2:12" ht="12.75" customHeight="1" x14ac:dyDescent="0.2">
      <c r="B110" s="128" t="s">
        <v>335</v>
      </c>
      <c r="C110" s="123"/>
      <c r="D110" s="123"/>
      <c r="E110" s="123"/>
      <c r="F110" s="123"/>
      <c r="G110" s="123"/>
      <c r="H110" s="123"/>
      <c r="I110" s="123"/>
      <c r="J110" s="123"/>
      <c r="K110" s="30"/>
    </row>
    <row r="111" spans="2:12" ht="9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30"/>
    </row>
    <row r="112" spans="2:12" ht="12.75" customHeight="1" x14ac:dyDescent="0.2">
      <c r="B112" s="124" t="s">
        <v>90</v>
      </c>
      <c r="C112" s="119"/>
      <c r="D112" s="119"/>
      <c r="E112" s="119"/>
      <c r="F112" s="119"/>
      <c r="G112" s="119"/>
      <c r="H112" s="119"/>
      <c r="I112" s="119"/>
      <c r="J112" s="117"/>
      <c r="K112" s="30"/>
    </row>
    <row r="113" spans="2:11" ht="12.75" customHeight="1" x14ac:dyDescent="0.2">
      <c r="B113" s="125" t="s">
        <v>91</v>
      </c>
      <c r="C113" s="119"/>
      <c r="D113" s="119"/>
      <c r="E113" s="119"/>
      <c r="F113" s="119"/>
      <c r="G113" s="119"/>
      <c r="H113" s="119"/>
      <c r="I113" s="119"/>
      <c r="J113" s="117"/>
      <c r="K113" s="30"/>
    </row>
    <row r="114" spans="2:11" ht="12.75" customHeight="1" x14ac:dyDescent="0.2">
      <c r="B114" s="120" t="s">
        <v>92</v>
      </c>
      <c r="C114" s="117"/>
      <c r="D114" s="120" t="s">
        <v>93</v>
      </c>
      <c r="E114" s="117"/>
      <c r="F114" s="120" t="s">
        <v>94</v>
      </c>
      <c r="G114" s="117"/>
      <c r="H114" s="120" t="s">
        <v>95</v>
      </c>
      <c r="I114" s="117"/>
      <c r="J114" s="18" t="s">
        <v>96</v>
      </c>
      <c r="K114" s="30"/>
    </row>
    <row r="115" spans="2:11" ht="13.5" customHeight="1" x14ac:dyDescent="0.2">
      <c r="B115" s="129" t="s">
        <v>97</v>
      </c>
      <c r="C115" s="117"/>
      <c r="D115" s="118"/>
      <c r="E115" s="117"/>
      <c r="F115" s="118">
        <v>30</v>
      </c>
      <c r="G115" s="117"/>
      <c r="H115" s="116">
        <f>(252/365)</f>
        <v>0.69041095890410964</v>
      </c>
      <c r="I115" s="117"/>
      <c r="J115" s="55">
        <f t="shared" ref="J115:J126" si="3">D115*F115*H115</f>
        <v>0</v>
      </c>
      <c r="K115" s="30"/>
    </row>
    <row r="116" spans="2:11" ht="12.75" customHeight="1" x14ac:dyDescent="0.2">
      <c r="B116" s="129" t="s">
        <v>98</v>
      </c>
      <c r="C116" s="117"/>
      <c r="D116" s="118"/>
      <c r="E116" s="117"/>
      <c r="F116" s="118">
        <v>1</v>
      </c>
      <c r="G116" s="117"/>
      <c r="H116" s="116">
        <v>1</v>
      </c>
      <c r="I116" s="117"/>
      <c r="J116" s="55">
        <f t="shared" si="3"/>
        <v>0</v>
      </c>
      <c r="K116" s="30"/>
    </row>
    <row r="117" spans="2:11" ht="12.75" customHeight="1" x14ac:dyDescent="0.2">
      <c r="B117" s="129" t="s">
        <v>99</v>
      </c>
      <c r="C117" s="117"/>
      <c r="D117" s="118"/>
      <c r="E117" s="117"/>
      <c r="F117" s="118">
        <v>15</v>
      </c>
      <c r="G117" s="117"/>
      <c r="H117" s="116">
        <f t="shared" ref="H117:H118" si="4">(252/365)</f>
        <v>0.69041095890410964</v>
      </c>
      <c r="I117" s="117"/>
      <c r="J117" s="55">
        <f t="shared" si="3"/>
        <v>0</v>
      </c>
      <c r="K117" s="30"/>
    </row>
    <row r="118" spans="2:11" ht="12.75" customHeight="1" x14ac:dyDescent="0.2">
      <c r="B118" s="129" t="s">
        <v>100</v>
      </c>
      <c r="C118" s="117"/>
      <c r="D118" s="118"/>
      <c r="E118" s="117"/>
      <c r="F118" s="118">
        <v>5</v>
      </c>
      <c r="G118" s="117"/>
      <c r="H118" s="116">
        <f t="shared" si="4"/>
        <v>0.69041095890410964</v>
      </c>
      <c r="I118" s="117"/>
      <c r="J118" s="55">
        <f t="shared" si="3"/>
        <v>0</v>
      </c>
      <c r="K118" s="30"/>
    </row>
    <row r="119" spans="2:11" ht="12.75" customHeight="1" x14ac:dyDescent="0.2">
      <c r="B119" s="129" t="s">
        <v>101</v>
      </c>
      <c r="C119" s="117"/>
      <c r="D119" s="118"/>
      <c r="E119" s="117"/>
      <c r="F119" s="118">
        <v>2</v>
      </c>
      <c r="G119" s="117"/>
      <c r="H119" s="116">
        <v>1</v>
      </c>
      <c r="I119" s="117"/>
      <c r="J119" s="55">
        <f t="shared" si="3"/>
        <v>0</v>
      </c>
      <c r="K119" s="30"/>
    </row>
    <row r="120" spans="2:11" ht="12.75" customHeight="1" x14ac:dyDescent="0.2">
      <c r="B120" s="129" t="s">
        <v>102</v>
      </c>
      <c r="C120" s="117"/>
      <c r="D120" s="118"/>
      <c r="E120" s="117"/>
      <c r="F120" s="118">
        <v>2</v>
      </c>
      <c r="G120" s="117"/>
      <c r="H120" s="116">
        <f>(252/365)</f>
        <v>0.69041095890410964</v>
      </c>
      <c r="I120" s="117"/>
      <c r="J120" s="55">
        <f t="shared" si="3"/>
        <v>0</v>
      </c>
      <c r="K120" s="30"/>
    </row>
    <row r="121" spans="2:11" ht="12.75" customHeight="1" x14ac:dyDescent="0.2">
      <c r="B121" s="129" t="s">
        <v>103</v>
      </c>
      <c r="C121" s="117"/>
      <c r="D121" s="118"/>
      <c r="E121" s="117"/>
      <c r="F121" s="118">
        <v>3</v>
      </c>
      <c r="G121" s="117"/>
      <c r="H121" s="116">
        <v>1</v>
      </c>
      <c r="I121" s="117"/>
      <c r="J121" s="55">
        <f t="shared" si="3"/>
        <v>0</v>
      </c>
      <c r="K121" s="30"/>
    </row>
    <row r="122" spans="2:11" ht="12.75" customHeight="1" x14ac:dyDescent="0.2">
      <c r="B122" s="129" t="s">
        <v>104</v>
      </c>
      <c r="C122" s="117"/>
      <c r="D122" s="118"/>
      <c r="E122" s="117"/>
      <c r="F122" s="118">
        <v>1</v>
      </c>
      <c r="G122" s="117"/>
      <c r="H122" s="116">
        <v>1</v>
      </c>
      <c r="I122" s="117"/>
      <c r="J122" s="55">
        <f t="shared" si="3"/>
        <v>0</v>
      </c>
      <c r="K122" s="30"/>
    </row>
    <row r="123" spans="2:11" ht="12.75" customHeight="1" x14ac:dyDescent="0.2">
      <c r="B123" s="129" t="s">
        <v>105</v>
      </c>
      <c r="C123" s="117"/>
      <c r="D123" s="118"/>
      <c r="E123" s="117"/>
      <c r="F123" s="118">
        <v>1</v>
      </c>
      <c r="G123" s="117"/>
      <c r="H123" s="116">
        <v>1</v>
      </c>
      <c r="I123" s="117"/>
      <c r="J123" s="55">
        <f t="shared" si="3"/>
        <v>0</v>
      </c>
      <c r="K123" s="30"/>
    </row>
    <row r="124" spans="2:11" ht="12.75" customHeight="1" x14ac:dyDescent="0.2">
      <c r="B124" s="129" t="s">
        <v>106</v>
      </c>
      <c r="C124" s="117"/>
      <c r="D124" s="118"/>
      <c r="E124" s="117"/>
      <c r="F124" s="118">
        <v>20</v>
      </c>
      <c r="G124" s="117"/>
      <c r="H124" s="116">
        <f t="shared" ref="H124:H125" si="5">(252/365)</f>
        <v>0.69041095890410964</v>
      </c>
      <c r="I124" s="117"/>
      <c r="J124" s="55">
        <f t="shared" si="3"/>
        <v>0</v>
      </c>
      <c r="K124" s="30"/>
    </row>
    <row r="125" spans="2:11" ht="12.75" customHeight="1" x14ac:dyDescent="0.2">
      <c r="B125" s="129" t="s">
        <v>107</v>
      </c>
      <c r="C125" s="117"/>
      <c r="D125" s="118"/>
      <c r="E125" s="117"/>
      <c r="F125" s="118">
        <v>180</v>
      </c>
      <c r="G125" s="117"/>
      <c r="H125" s="116">
        <f t="shared" si="5"/>
        <v>0.69041095890410964</v>
      </c>
      <c r="I125" s="117"/>
      <c r="J125" s="55">
        <f t="shared" si="3"/>
        <v>0</v>
      </c>
      <c r="K125" s="30"/>
    </row>
    <row r="126" spans="2:11" ht="12.75" customHeight="1" x14ac:dyDescent="0.2">
      <c r="B126" s="129" t="s">
        <v>108</v>
      </c>
      <c r="C126" s="117"/>
      <c r="D126" s="118"/>
      <c r="E126" s="117"/>
      <c r="F126" s="118">
        <v>6</v>
      </c>
      <c r="G126" s="117"/>
      <c r="H126" s="116">
        <v>1</v>
      </c>
      <c r="I126" s="117"/>
      <c r="J126" s="55">
        <f t="shared" si="3"/>
        <v>0</v>
      </c>
      <c r="K126" s="30"/>
    </row>
    <row r="127" spans="2:11" ht="12.75" customHeight="1" x14ac:dyDescent="0.2">
      <c r="B127" s="118" t="s">
        <v>109</v>
      </c>
      <c r="C127" s="119"/>
      <c r="D127" s="119"/>
      <c r="E127" s="119"/>
      <c r="F127" s="119"/>
      <c r="G127" s="119"/>
      <c r="H127" s="119"/>
      <c r="I127" s="117"/>
      <c r="J127" s="55">
        <f>SUM(J115:J126)</f>
        <v>0</v>
      </c>
      <c r="K127" s="30"/>
    </row>
    <row r="128" spans="2:11" ht="12.75" customHeight="1" x14ac:dyDescent="0.2">
      <c r="B128" s="93"/>
      <c r="C128" s="93"/>
      <c r="D128" s="94"/>
      <c r="E128" s="94"/>
      <c r="F128" s="94"/>
      <c r="G128" s="94"/>
      <c r="H128" s="95"/>
      <c r="I128" s="95"/>
      <c r="J128" s="56"/>
      <c r="K128" s="30"/>
    </row>
    <row r="129" spans="2:11" ht="12.75" customHeight="1" x14ac:dyDescent="0.2">
      <c r="B129" s="120" t="s">
        <v>110</v>
      </c>
      <c r="C129" s="119"/>
      <c r="D129" s="119"/>
      <c r="E129" s="119"/>
      <c r="F129" s="119"/>
      <c r="G129" s="117"/>
      <c r="H129" s="30"/>
      <c r="I129" s="30"/>
      <c r="J129" s="30"/>
      <c r="K129" s="30"/>
    </row>
    <row r="130" spans="2:11" ht="12.75" customHeight="1" x14ac:dyDescent="0.2">
      <c r="B130" s="118" t="s">
        <v>111</v>
      </c>
      <c r="C130" s="117"/>
      <c r="D130" s="118" t="s">
        <v>112</v>
      </c>
      <c r="E130" s="117"/>
      <c r="F130" s="118" t="s">
        <v>113</v>
      </c>
      <c r="G130" s="117"/>
      <c r="K130" s="30"/>
    </row>
    <row r="131" spans="2:11" ht="12.75" customHeight="1" x14ac:dyDescent="0.2">
      <c r="B131" s="121">
        <f>J40+J85+J103</f>
        <v>3250.5699999999997</v>
      </c>
      <c r="C131" s="117"/>
      <c r="D131" s="118">
        <v>30</v>
      </c>
      <c r="E131" s="117"/>
      <c r="F131" s="121">
        <f>B131/D131</f>
        <v>108.35233333333332</v>
      </c>
      <c r="G131" s="117"/>
      <c r="H131" s="96"/>
      <c r="I131" s="96"/>
      <c r="J131" s="96"/>
      <c r="K131" s="30"/>
    </row>
    <row r="132" spans="2:11" ht="12.75" customHeight="1" x14ac:dyDescent="0.2">
      <c r="B132" s="97"/>
      <c r="C132" s="97"/>
      <c r="D132" s="97"/>
      <c r="E132" s="96"/>
      <c r="F132" s="96"/>
      <c r="G132" s="96"/>
      <c r="H132" s="98"/>
      <c r="I132" s="98"/>
      <c r="J132" s="25"/>
      <c r="K132" s="30"/>
    </row>
    <row r="133" spans="2:11" ht="36" customHeight="1" x14ac:dyDescent="0.2">
      <c r="B133" s="122" t="s">
        <v>336</v>
      </c>
      <c r="C133" s="123"/>
      <c r="D133" s="123"/>
      <c r="E133" s="123"/>
      <c r="F133" s="123"/>
      <c r="G133" s="123"/>
      <c r="H133" s="123"/>
      <c r="I133" s="123"/>
      <c r="J133" s="123"/>
      <c r="K133" s="30"/>
    </row>
    <row r="134" spans="2:11" ht="25.5" customHeight="1" x14ac:dyDescent="0.2">
      <c r="B134" s="122" t="s">
        <v>337</v>
      </c>
      <c r="C134" s="123"/>
      <c r="D134" s="123"/>
      <c r="E134" s="123"/>
      <c r="F134" s="123"/>
      <c r="G134" s="123"/>
      <c r="H134" s="123"/>
      <c r="I134" s="123"/>
      <c r="J134" s="123"/>
      <c r="K134" s="30"/>
    </row>
    <row r="135" spans="2:11" ht="12.75" customHeight="1" x14ac:dyDescent="0.2">
      <c r="B135" s="122" t="s">
        <v>338</v>
      </c>
      <c r="C135" s="123"/>
      <c r="D135" s="123"/>
      <c r="E135" s="123"/>
      <c r="F135" s="123"/>
      <c r="G135" s="123"/>
      <c r="H135" s="123"/>
      <c r="I135" s="123"/>
      <c r="J135" s="123"/>
      <c r="K135" s="30"/>
    </row>
    <row r="136" spans="2:11" ht="12.75" x14ac:dyDescent="0.2">
      <c r="B136" s="122" t="s">
        <v>339</v>
      </c>
      <c r="C136" s="123"/>
      <c r="D136" s="123"/>
      <c r="E136" s="123"/>
      <c r="F136" s="123"/>
      <c r="G136" s="123"/>
      <c r="H136" s="123"/>
      <c r="I136" s="123"/>
      <c r="J136" s="123"/>
      <c r="K136" s="30"/>
    </row>
    <row r="137" spans="2:11" ht="12.75" customHeight="1" x14ac:dyDescent="0.2">
      <c r="B137" s="122" t="s">
        <v>340</v>
      </c>
      <c r="C137" s="123"/>
      <c r="D137" s="123"/>
      <c r="E137" s="123"/>
      <c r="F137" s="123"/>
      <c r="G137" s="123"/>
      <c r="H137" s="123"/>
      <c r="I137" s="123"/>
      <c r="J137" s="123"/>
      <c r="K137" s="30"/>
    </row>
    <row r="138" spans="2:11" ht="12.75" customHeight="1" x14ac:dyDescent="0.2">
      <c r="B138" s="97"/>
      <c r="C138" s="97"/>
      <c r="D138" s="96"/>
      <c r="E138" s="96"/>
      <c r="F138" s="96"/>
      <c r="G138" s="96"/>
      <c r="H138" s="98"/>
      <c r="I138" s="98"/>
      <c r="J138" s="25"/>
      <c r="K138" s="30"/>
    </row>
    <row r="139" spans="2:11" ht="12.75" customHeight="1" x14ac:dyDescent="0.2">
      <c r="B139" s="124" t="s">
        <v>114</v>
      </c>
      <c r="C139" s="119"/>
      <c r="D139" s="119"/>
      <c r="E139" s="119"/>
      <c r="F139" s="119"/>
      <c r="G139" s="119"/>
      <c r="H139" s="117"/>
      <c r="I139" s="41" t="s">
        <v>41</v>
      </c>
      <c r="J139" s="26" t="s">
        <v>30</v>
      </c>
      <c r="K139" s="30"/>
    </row>
    <row r="140" spans="2:11" ht="12.75" customHeight="1" x14ac:dyDescent="0.2">
      <c r="B140" s="57"/>
      <c r="C140" s="50"/>
      <c r="D140" s="51"/>
      <c r="E140" s="51"/>
      <c r="F140" s="58"/>
      <c r="G140" s="59" t="s">
        <v>113</v>
      </c>
      <c r="H140" s="60" t="s">
        <v>115</v>
      </c>
      <c r="I140" s="41"/>
      <c r="J140" s="52"/>
      <c r="K140" s="30"/>
    </row>
    <row r="141" spans="2:11" ht="12.75" customHeight="1" x14ac:dyDescent="0.2">
      <c r="B141" s="26" t="s">
        <v>5</v>
      </c>
      <c r="C141" s="125" t="s">
        <v>116</v>
      </c>
      <c r="D141" s="119"/>
      <c r="E141" s="119"/>
      <c r="F141" s="117"/>
      <c r="G141" s="172">
        <f>F131</f>
        <v>108.35233333333332</v>
      </c>
      <c r="H141" s="61">
        <v>1</v>
      </c>
      <c r="I141" s="37">
        <f t="shared" ref="I141:I146" si="6">J141/$J$40</f>
        <v>5.0070209229047822E-3</v>
      </c>
      <c r="J141" s="53">
        <f t="shared" ref="J141:J146" si="7">($G$141*H141)/12</f>
        <v>9.0293611111111094</v>
      </c>
      <c r="K141" s="30"/>
    </row>
    <row r="142" spans="2:11" ht="12.75" customHeight="1" x14ac:dyDescent="0.2">
      <c r="B142" s="26" t="s">
        <v>7</v>
      </c>
      <c r="C142" s="125" t="s">
        <v>117</v>
      </c>
      <c r="D142" s="119"/>
      <c r="E142" s="119"/>
      <c r="F142" s="117"/>
      <c r="G142" s="173"/>
      <c r="H142" s="61">
        <v>1</v>
      </c>
      <c r="I142" s="37">
        <f t="shared" si="6"/>
        <v>5.0070209229047822E-3</v>
      </c>
      <c r="J142" s="53">
        <f t="shared" si="7"/>
        <v>9.0293611111111094</v>
      </c>
      <c r="K142" s="30"/>
    </row>
    <row r="143" spans="2:11" ht="12.75" customHeight="1" x14ac:dyDescent="0.2">
      <c r="B143" s="26" t="s">
        <v>9</v>
      </c>
      <c r="C143" s="125" t="s">
        <v>118</v>
      </c>
      <c r="D143" s="119"/>
      <c r="E143" s="119"/>
      <c r="F143" s="117"/>
      <c r="G143" s="173"/>
      <c r="H143" s="61">
        <v>1</v>
      </c>
      <c r="I143" s="37">
        <f t="shared" si="6"/>
        <v>5.0070209229047822E-3</v>
      </c>
      <c r="J143" s="53">
        <f t="shared" si="7"/>
        <v>9.0293611111111094</v>
      </c>
      <c r="K143" s="30"/>
    </row>
    <row r="144" spans="2:11" ht="12.75" customHeight="1" x14ac:dyDescent="0.2">
      <c r="B144" s="26" t="s">
        <v>11</v>
      </c>
      <c r="C144" s="125" t="s">
        <v>341</v>
      </c>
      <c r="D144" s="119"/>
      <c r="E144" s="119"/>
      <c r="F144" s="117"/>
      <c r="G144" s="173"/>
      <c r="H144" s="61">
        <v>1</v>
      </c>
      <c r="I144" s="37">
        <f t="shared" si="6"/>
        <v>5.0070209229047822E-3</v>
      </c>
      <c r="J144" s="53">
        <f t="shared" si="7"/>
        <v>9.0293611111111094</v>
      </c>
      <c r="K144" s="30"/>
    </row>
    <row r="145" spans="2:11" ht="12.75" customHeight="1" x14ac:dyDescent="0.2">
      <c r="B145" s="26" t="s">
        <v>14</v>
      </c>
      <c r="C145" s="125" t="s">
        <v>119</v>
      </c>
      <c r="D145" s="119"/>
      <c r="E145" s="119"/>
      <c r="F145" s="117"/>
      <c r="G145" s="173"/>
      <c r="H145" s="61">
        <v>1</v>
      </c>
      <c r="I145" s="37">
        <f t="shared" si="6"/>
        <v>5.0070209229047822E-3</v>
      </c>
      <c r="J145" s="53">
        <f t="shared" si="7"/>
        <v>9.0293611111111094</v>
      </c>
      <c r="K145" s="30"/>
    </row>
    <row r="146" spans="2:11" ht="12.75" customHeight="1" x14ac:dyDescent="0.2">
      <c r="B146" s="26" t="s">
        <v>36</v>
      </c>
      <c r="C146" s="125" t="s">
        <v>120</v>
      </c>
      <c r="D146" s="119"/>
      <c r="E146" s="119"/>
      <c r="F146" s="117"/>
      <c r="G146" s="174"/>
      <c r="H146" s="61">
        <v>1</v>
      </c>
      <c r="I146" s="37">
        <f t="shared" si="6"/>
        <v>5.0070209229047822E-3</v>
      </c>
      <c r="J146" s="53">
        <f t="shared" si="7"/>
        <v>9.0293611111111094</v>
      </c>
      <c r="K146" s="30"/>
    </row>
    <row r="147" spans="2:11" ht="12.75" customHeight="1" x14ac:dyDescent="0.2">
      <c r="B147" s="127" t="s">
        <v>121</v>
      </c>
      <c r="C147" s="119"/>
      <c r="D147" s="119"/>
      <c r="E147" s="119"/>
      <c r="F147" s="119"/>
      <c r="G147" s="119"/>
      <c r="H147" s="117"/>
      <c r="I147" s="32">
        <f>TRUNC(SUM(I141:I146),4)</f>
        <v>0.03</v>
      </c>
      <c r="J147" s="1">
        <f>TRUNC(SUM(J141:J146),2)</f>
        <v>54.17</v>
      </c>
      <c r="K147" s="30"/>
    </row>
    <row r="148" spans="2:11" ht="8.25" customHeight="1" x14ac:dyDescent="0.2">
      <c r="B148" s="47"/>
      <c r="C148" s="47"/>
      <c r="D148" s="47"/>
      <c r="E148" s="47"/>
      <c r="F148" s="47"/>
      <c r="G148" s="47"/>
      <c r="H148" s="47"/>
      <c r="I148" s="62"/>
      <c r="J148" s="48"/>
      <c r="K148" s="30"/>
    </row>
    <row r="149" spans="2:11" ht="31.5" customHeight="1" x14ac:dyDescent="0.2">
      <c r="B149" s="130" t="s">
        <v>342</v>
      </c>
      <c r="C149" s="123"/>
      <c r="D149" s="123"/>
      <c r="E149" s="123"/>
      <c r="F149" s="123"/>
      <c r="G149" s="123"/>
      <c r="H149" s="123"/>
      <c r="I149" s="123"/>
      <c r="J149" s="123"/>
      <c r="K149" s="30"/>
    </row>
    <row r="150" spans="2:11" ht="10.5" customHeight="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30"/>
    </row>
    <row r="151" spans="2:11" ht="12.75" customHeight="1" x14ac:dyDescent="0.2">
      <c r="B151" s="28"/>
      <c r="C151" s="28"/>
      <c r="D151" s="28"/>
      <c r="E151" s="28"/>
      <c r="F151" s="28"/>
      <c r="G151" s="28"/>
      <c r="H151" s="28"/>
      <c r="I151" s="33"/>
      <c r="J151" s="29"/>
      <c r="K151" s="30"/>
    </row>
    <row r="152" spans="2:11" ht="12.75" customHeight="1" x14ac:dyDescent="0.2">
      <c r="B152" s="124" t="s">
        <v>122</v>
      </c>
      <c r="C152" s="119"/>
      <c r="D152" s="119"/>
      <c r="E152" s="119"/>
      <c r="F152" s="119"/>
      <c r="G152" s="119"/>
      <c r="H152" s="119"/>
      <c r="I152" s="119"/>
      <c r="J152" s="117"/>
      <c r="K152" s="30"/>
    </row>
    <row r="153" spans="2:11" ht="12.75" customHeight="1" x14ac:dyDescent="0.2">
      <c r="B153" s="124" t="s">
        <v>123</v>
      </c>
      <c r="C153" s="119"/>
      <c r="D153" s="119"/>
      <c r="E153" s="119"/>
      <c r="F153" s="119"/>
      <c r="G153" s="119"/>
      <c r="H153" s="119"/>
      <c r="I153" s="117"/>
      <c r="J153" s="26" t="s">
        <v>30</v>
      </c>
      <c r="K153" s="30"/>
    </row>
    <row r="154" spans="2:11" ht="12.75" customHeight="1" x14ac:dyDescent="0.2">
      <c r="B154" s="26" t="s">
        <v>124</v>
      </c>
      <c r="C154" s="125" t="s">
        <v>125</v>
      </c>
      <c r="D154" s="119"/>
      <c r="E154" s="119"/>
      <c r="F154" s="119"/>
      <c r="G154" s="119"/>
      <c r="H154" s="119"/>
      <c r="I154" s="117"/>
      <c r="J154" s="27">
        <f>J147</f>
        <v>54.17</v>
      </c>
      <c r="K154" s="30"/>
    </row>
    <row r="155" spans="2:11" ht="12.75" customHeight="1" x14ac:dyDescent="0.2">
      <c r="B155" s="26" t="s">
        <v>126</v>
      </c>
      <c r="C155" s="125" t="s">
        <v>127</v>
      </c>
      <c r="D155" s="119"/>
      <c r="E155" s="119"/>
      <c r="F155" s="119"/>
      <c r="G155" s="119"/>
      <c r="H155" s="119"/>
      <c r="I155" s="117"/>
      <c r="J155" s="27">
        <v>0</v>
      </c>
      <c r="K155" s="30"/>
    </row>
    <row r="156" spans="2:11" ht="12.75" customHeight="1" x14ac:dyDescent="0.2">
      <c r="B156" s="127" t="s">
        <v>128</v>
      </c>
      <c r="C156" s="119"/>
      <c r="D156" s="119"/>
      <c r="E156" s="119"/>
      <c r="F156" s="119"/>
      <c r="G156" s="119"/>
      <c r="H156" s="119"/>
      <c r="I156" s="117"/>
      <c r="J156" s="1">
        <f>SUM(J154:J155)</f>
        <v>54.17</v>
      </c>
      <c r="K156" s="30"/>
    </row>
    <row r="157" spans="2:11" ht="12.75" customHeight="1" x14ac:dyDescent="0.2">
      <c r="B157" s="47"/>
      <c r="C157" s="47"/>
      <c r="D157" s="47"/>
      <c r="E157" s="47"/>
      <c r="F157" s="47"/>
      <c r="G157" s="47"/>
      <c r="H157" s="47"/>
      <c r="I157" s="47"/>
      <c r="J157" s="48"/>
      <c r="K157" s="30"/>
    </row>
    <row r="158" spans="2:11" ht="12.75" customHeight="1" x14ac:dyDescent="0.2">
      <c r="B158" s="124" t="s">
        <v>186</v>
      </c>
      <c r="C158" s="119"/>
      <c r="D158" s="119"/>
      <c r="E158" s="119"/>
      <c r="F158" s="119"/>
      <c r="G158" s="119"/>
      <c r="H158" s="119"/>
      <c r="I158" s="119"/>
      <c r="J158" s="117"/>
      <c r="K158" s="30"/>
    </row>
    <row r="159" spans="2:11" ht="12.75" customHeight="1" x14ac:dyDescent="0.2">
      <c r="B159" s="125"/>
      <c r="C159" s="119"/>
      <c r="D159" s="117"/>
      <c r="E159" s="120" t="s">
        <v>130</v>
      </c>
      <c r="F159" s="117"/>
      <c r="G159" s="30" t="s">
        <v>76</v>
      </c>
      <c r="H159" s="63" t="s">
        <v>187</v>
      </c>
      <c r="I159" s="120" t="s">
        <v>188</v>
      </c>
      <c r="J159" s="117"/>
      <c r="K159" s="30"/>
    </row>
    <row r="160" spans="2:11" ht="12.75" customHeight="1" x14ac:dyDescent="0.2">
      <c r="B160" s="125"/>
      <c r="C160" s="119"/>
      <c r="D160" s="117"/>
      <c r="E160" s="126">
        <f>J40+J85+J103+J127</f>
        <v>3250.5699999999997</v>
      </c>
      <c r="F160" s="117"/>
      <c r="G160" s="64">
        <v>1.61E-2</v>
      </c>
      <c r="H160" s="27"/>
      <c r="I160" s="126">
        <f>E160*G160</f>
        <v>52.334176999999997</v>
      </c>
      <c r="J160" s="117"/>
      <c r="K160" s="30"/>
    </row>
    <row r="161" spans="2:16" ht="12.75" customHeight="1" x14ac:dyDescent="0.2">
      <c r="B161" s="120" t="s">
        <v>132</v>
      </c>
      <c r="C161" s="119"/>
      <c r="D161" s="119"/>
      <c r="E161" s="119"/>
      <c r="F161" s="119"/>
      <c r="G161" s="119"/>
      <c r="H161" s="117"/>
      <c r="I161" s="126">
        <f>SUM(I160:J160)</f>
        <v>52.334176999999997</v>
      </c>
      <c r="J161" s="117"/>
      <c r="K161" s="30"/>
    </row>
    <row r="162" spans="2:16" ht="11.25" customHeight="1" x14ac:dyDescent="0.2">
      <c r="B162" s="28"/>
      <c r="C162" s="28"/>
      <c r="D162" s="28"/>
      <c r="E162" s="28"/>
      <c r="F162" s="28"/>
      <c r="G162" s="28"/>
      <c r="H162" s="28"/>
      <c r="I162" s="28"/>
      <c r="J162" s="29"/>
      <c r="K162" s="30"/>
    </row>
    <row r="163" spans="2:16" ht="39" customHeight="1" x14ac:dyDescent="0.2">
      <c r="B163" s="122" t="s">
        <v>343</v>
      </c>
      <c r="C163" s="123"/>
      <c r="D163" s="123"/>
      <c r="E163" s="123"/>
      <c r="F163" s="123"/>
      <c r="G163" s="123"/>
      <c r="H163" s="123"/>
      <c r="I163" s="123"/>
      <c r="J163" s="123"/>
      <c r="K163" s="30"/>
    </row>
    <row r="164" spans="2:16" ht="12.75" customHeight="1" x14ac:dyDescent="0.2">
      <c r="B164" s="97"/>
      <c r="C164" s="97"/>
      <c r="D164" s="97"/>
      <c r="E164" s="97"/>
      <c r="F164" s="97"/>
      <c r="G164" s="97"/>
      <c r="H164" s="97"/>
      <c r="I164" s="97"/>
      <c r="J164" s="97"/>
      <c r="K164" s="30"/>
    </row>
    <row r="165" spans="2:16" ht="12.75" customHeight="1" x14ac:dyDescent="0.2">
      <c r="B165" s="97"/>
      <c r="C165" s="97"/>
      <c r="D165" s="97"/>
      <c r="E165" s="97"/>
      <c r="F165" s="97"/>
      <c r="G165" s="97"/>
      <c r="H165" s="97"/>
      <c r="I165" s="97"/>
      <c r="J165" s="97"/>
      <c r="K165" s="30"/>
    </row>
    <row r="166" spans="2:16" ht="12.75" customHeight="1" x14ac:dyDescent="0.2">
      <c r="B166" s="124" t="s">
        <v>139</v>
      </c>
      <c r="C166" s="119"/>
      <c r="D166" s="119"/>
      <c r="E166" s="119"/>
      <c r="F166" s="119"/>
      <c r="G166" s="119"/>
      <c r="H166" s="119"/>
      <c r="I166" s="119"/>
      <c r="J166" s="117"/>
      <c r="K166" s="30"/>
    </row>
    <row r="167" spans="2:16" ht="12.75" customHeight="1" x14ac:dyDescent="0.2">
      <c r="B167" s="26">
        <v>5</v>
      </c>
      <c r="C167" s="127" t="s">
        <v>140</v>
      </c>
      <c r="D167" s="119"/>
      <c r="E167" s="119"/>
      <c r="F167" s="119"/>
      <c r="G167" s="119"/>
      <c r="H167" s="117"/>
      <c r="I167" s="26"/>
      <c r="J167" s="26" t="s">
        <v>30</v>
      </c>
      <c r="K167" s="30"/>
    </row>
    <row r="168" spans="2:16" ht="12.75" customHeight="1" x14ac:dyDescent="0.2">
      <c r="B168" s="26" t="s">
        <v>5</v>
      </c>
      <c r="C168" s="170" t="s">
        <v>141</v>
      </c>
      <c r="D168" s="119"/>
      <c r="E168" s="119"/>
      <c r="F168" s="119"/>
      <c r="G168" s="119"/>
      <c r="H168" s="117"/>
      <c r="I168" s="18" t="s">
        <v>142</v>
      </c>
      <c r="J168" s="65">
        <f>UNIFORMES!E9</f>
        <v>55.195</v>
      </c>
      <c r="K168" s="30"/>
      <c r="P168" s="30"/>
    </row>
    <row r="169" spans="2:16" ht="12.75" customHeight="1" x14ac:dyDescent="0.2">
      <c r="B169" s="26" t="s">
        <v>7</v>
      </c>
      <c r="C169" s="170" t="s">
        <v>143</v>
      </c>
      <c r="D169" s="119"/>
      <c r="E169" s="119"/>
      <c r="F169" s="119"/>
      <c r="G169" s="119"/>
      <c r="H169" s="117"/>
      <c r="I169" s="60" t="s">
        <v>142</v>
      </c>
      <c r="J169" s="27">
        <f>FERRAMENTAS!F59</f>
        <v>24.628458333333331</v>
      </c>
      <c r="K169" s="30"/>
    </row>
    <row r="170" spans="2:16" ht="12.75" customHeight="1" x14ac:dyDescent="0.2">
      <c r="B170" s="26" t="s">
        <v>9</v>
      </c>
      <c r="C170" s="170" t="s">
        <v>144</v>
      </c>
      <c r="D170" s="119"/>
      <c r="E170" s="119"/>
      <c r="F170" s="119"/>
      <c r="G170" s="119"/>
      <c r="H170" s="117"/>
      <c r="I170" s="60" t="s">
        <v>142</v>
      </c>
      <c r="J170" s="27">
        <f>EPIS!F22</f>
        <v>82.195000000000007</v>
      </c>
      <c r="K170" s="30"/>
    </row>
    <row r="171" spans="2:16" ht="12.75" customHeight="1" x14ac:dyDescent="0.2">
      <c r="B171" s="26" t="s">
        <v>11</v>
      </c>
      <c r="C171" s="170"/>
      <c r="D171" s="119"/>
      <c r="E171" s="119"/>
      <c r="F171" s="119"/>
      <c r="G171" s="119"/>
      <c r="H171" s="117"/>
      <c r="I171" s="18" t="s">
        <v>142</v>
      </c>
      <c r="J171" s="66">
        <v>0</v>
      </c>
      <c r="K171" s="30"/>
    </row>
    <row r="172" spans="2:16" ht="12.75" customHeight="1" x14ac:dyDescent="0.2">
      <c r="B172" s="127" t="s">
        <v>145</v>
      </c>
      <c r="C172" s="119"/>
      <c r="D172" s="119"/>
      <c r="E172" s="119"/>
      <c r="F172" s="119"/>
      <c r="G172" s="119"/>
      <c r="H172" s="117"/>
      <c r="I172" s="32" t="s">
        <v>142</v>
      </c>
      <c r="J172" s="1">
        <f>TRUNC(SUM(J168:J171),2)</f>
        <v>162.01</v>
      </c>
      <c r="K172" s="30"/>
    </row>
    <row r="173" spans="2:16" ht="12.75" customHeight="1" x14ac:dyDescent="0.2">
      <c r="B173" s="171"/>
      <c r="C173" s="119"/>
      <c r="D173" s="119"/>
      <c r="E173" s="119"/>
      <c r="F173" s="119"/>
      <c r="G173" s="119"/>
      <c r="H173" s="119"/>
      <c r="I173" s="119"/>
      <c r="J173" s="166"/>
      <c r="K173" s="30"/>
    </row>
    <row r="174" spans="2:16" ht="12.75" customHeight="1" x14ac:dyDescent="0.2">
      <c r="B174" s="124" t="s">
        <v>146</v>
      </c>
      <c r="C174" s="119"/>
      <c r="D174" s="119"/>
      <c r="E174" s="119"/>
      <c r="F174" s="119"/>
      <c r="G174" s="119"/>
      <c r="H174" s="119"/>
      <c r="I174" s="119"/>
      <c r="J174" s="117"/>
      <c r="K174" s="30"/>
    </row>
    <row r="175" spans="2:16" ht="12.75" customHeight="1" x14ac:dyDescent="0.2">
      <c r="B175" s="26">
        <v>6</v>
      </c>
      <c r="C175" s="127" t="s">
        <v>147</v>
      </c>
      <c r="D175" s="119"/>
      <c r="E175" s="119"/>
      <c r="F175" s="119"/>
      <c r="G175" s="119"/>
      <c r="H175" s="117"/>
      <c r="I175" s="41" t="s">
        <v>41</v>
      </c>
      <c r="J175" s="26" t="s">
        <v>30</v>
      </c>
      <c r="K175" s="30"/>
    </row>
    <row r="176" spans="2:16" ht="12.75" customHeight="1" x14ac:dyDescent="0.2">
      <c r="B176" s="26" t="s">
        <v>5</v>
      </c>
      <c r="C176" s="125" t="s">
        <v>148</v>
      </c>
      <c r="D176" s="119"/>
      <c r="E176" s="119"/>
      <c r="F176" s="119"/>
      <c r="G176" s="119"/>
      <c r="H176" s="117"/>
      <c r="I176" s="64">
        <v>5.0700000000000002E-2</v>
      </c>
      <c r="J176" s="53">
        <f>TRUNC(I176*J194,2)</f>
        <v>175.76</v>
      </c>
      <c r="K176" s="30"/>
    </row>
    <row r="177" spans="2:12" ht="12.75" customHeight="1" x14ac:dyDescent="0.2">
      <c r="B177" s="26" t="s">
        <v>7</v>
      </c>
      <c r="C177" s="125" t="s">
        <v>149</v>
      </c>
      <c r="D177" s="119"/>
      <c r="E177" s="119"/>
      <c r="F177" s="119"/>
      <c r="G177" s="119"/>
      <c r="H177" s="117"/>
      <c r="I177" s="64">
        <v>5.3800000000000001E-2</v>
      </c>
      <c r="J177" s="53">
        <f>TRUNC(I177*(J176+J194),2)</f>
        <v>195.96</v>
      </c>
      <c r="K177" s="30"/>
    </row>
    <row r="178" spans="2:12" ht="12.75" customHeight="1" x14ac:dyDescent="0.2">
      <c r="B178" s="26" t="s">
        <v>9</v>
      </c>
      <c r="C178" s="124" t="s">
        <v>150</v>
      </c>
      <c r="D178" s="119"/>
      <c r="E178" s="119"/>
      <c r="F178" s="119"/>
      <c r="G178" s="119"/>
      <c r="H178" s="117"/>
      <c r="I178" s="37"/>
      <c r="J178" s="99"/>
      <c r="K178" s="30"/>
    </row>
    <row r="179" spans="2:12" ht="12.75" customHeight="1" x14ac:dyDescent="0.2">
      <c r="B179" s="26" t="s">
        <v>151</v>
      </c>
      <c r="C179" s="125" t="s">
        <v>152</v>
      </c>
      <c r="D179" s="119"/>
      <c r="E179" s="119"/>
      <c r="F179" s="119"/>
      <c r="G179" s="119"/>
      <c r="H179" s="166"/>
      <c r="I179" s="100">
        <v>1.6500000000000001E-2</v>
      </c>
      <c r="J179" s="101">
        <f>((J194)/1-(I182))*I179</f>
        <v>57.199023750000002</v>
      </c>
      <c r="K179" s="30"/>
    </row>
    <row r="180" spans="2:12" ht="12.75" customHeight="1" x14ac:dyDescent="0.2">
      <c r="B180" s="26" t="s">
        <v>153</v>
      </c>
      <c r="C180" s="125" t="s">
        <v>136</v>
      </c>
      <c r="D180" s="119"/>
      <c r="E180" s="119"/>
      <c r="F180" s="119"/>
      <c r="G180" s="119"/>
      <c r="H180" s="166"/>
      <c r="I180" s="100">
        <v>7.5999999999999998E-2</v>
      </c>
      <c r="J180" s="101">
        <f>((J194)/1-(I182))*I180</f>
        <v>263.46217000000001</v>
      </c>
      <c r="K180" s="30"/>
    </row>
    <row r="181" spans="2:12" ht="12.75" customHeight="1" x14ac:dyDescent="0.2">
      <c r="B181" s="26" t="s">
        <v>154</v>
      </c>
      <c r="C181" s="125" t="s">
        <v>155</v>
      </c>
      <c r="D181" s="119"/>
      <c r="E181" s="119"/>
      <c r="F181" s="119"/>
      <c r="G181" s="119"/>
      <c r="H181" s="166"/>
      <c r="I181" s="102">
        <v>0.05</v>
      </c>
      <c r="J181" s="101">
        <f>((J194)/1-(I182))*I181</f>
        <v>173.330375</v>
      </c>
      <c r="K181" s="30"/>
    </row>
    <row r="182" spans="2:12" ht="12.75" customHeight="1" x14ac:dyDescent="0.2">
      <c r="B182" s="127" t="s">
        <v>156</v>
      </c>
      <c r="C182" s="119"/>
      <c r="D182" s="119"/>
      <c r="E182" s="119"/>
      <c r="F182" s="119"/>
      <c r="G182" s="119"/>
      <c r="H182" s="166"/>
      <c r="I182" s="103">
        <f>SUM(I179:I181)</f>
        <v>0.14250000000000002</v>
      </c>
      <c r="J182" s="104">
        <f>TRUNC(SUM(J176:J181),2)</f>
        <v>865.71</v>
      </c>
      <c r="K182" s="30"/>
    </row>
    <row r="183" spans="2:12" ht="12.75" customHeight="1" x14ac:dyDescent="0.2">
      <c r="B183" s="17"/>
      <c r="C183" s="175"/>
      <c r="D183" s="123"/>
      <c r="E183" s="123"/>
      <c r="F183" s="123"/>
      <c r="G183" s="123"/>
      <c r="H183" s="123"/>
      <c r="I183" s="123"/>
      <c r="J183" s="123"/>
    </row>
    <row r="184" spans="2:12" ht="12.75" customHeight="1" x14ac:dyDescent="0.2">
      <c r="B184" s="35"/>
      <c r="C184" s="67"/>
      <c r="D184" s="67"/>
      <c r="E184" s="67"/>
      <c r="F184" s="67"/>
      <c r="G184" s="67"/>
      <c r="H184" s="67"/>
      <c r="I184" s="68"/>
      <c r="J184" s="69"/>
      <c r="L184" s="70"/>
    </row>
    <row r="185" spans="2:12" ht="12.75" customHeight="1" x14ac:dyDescent="0.2">
      <c r="B185" s="108" t="s">
        <v>157</v>
      </c>
      <c r="L185" s="70"/>
    </row>
    <row r="186" spans="2:12" ht="12.75" customHeight="1" x14ac:dyDescent="0.2"/>
    <row r="187" spans="2:12" ht="12.75" customHeight="1" x14ac:dyDescent="0.2">
      <c r="B187" s="127"/>
      <c r="C187" s="119"/>
      <c r="D187" s="119"/>
      <c r="E187" s="119"/>
      <c r="F187" s="119"/>
      <c r="G187" s="119"/>
      <c r="H187" s="119"/>
      <c r="I187" s="119"/>
      <c r="J187" s="117"/>
      <c r="L187" s="71"/>
    </row>
    <row r="188" spans="2:12" ht="12.75" customHeight="1" x14ac:dyDescent="0.2">
      <c r="B188" s="127" t="s">
        <v>159</v>
      </c>
      <c r="C188" s="119"/>
      <c r="D188" s="119"/>
      <c r="E188" s="119"/>
      <c r="F188" s="119"/>
      <c r="G188" s="119"/>
      <c r="H188" s="119"/>
      <c r="I188" s="117"/>
      <c r="J188" s="26" t="s">
        <v>30</v>
      </c>
    </row>
    <row r="189" spans="2:12" ht="12.75" customHeight="1" x14ac:dyDescent="0.2">
      <c r="B189" s="18" t="s">
        <v>5</v>
      </c>
      <c r="C189" s="125" t="str">
        <f>B32</f>
        <v>MÓDULO 1 - COMPOSIÇÃO DA REMUNERAÇÃO</v>
      </c>
      <c r="D189" s="119"/>
      <c r="E189" s="119"/>
      <c r="F189" s="119"/>
      <c r="G189" s="119"/>
      <c r="H189" s="119"/>
      <c r="I189" s="117"/>
      <c r="J189" s="27">
        <f>J40</f>
        <v>1803.34</v>
      </c>
    </row>
    <row r="190" spans="2:12" ht="12.75" customHeight="1" x14ac:dyDescent="0.2">
      <c r="B190" s="18" t="s">
        <v>7</v>
      </c>
      <c r="C190" s="125" t="str">
        <f>B44</f>
        <v>MÓDULO 2 – ENCARGOS E BENEFÍCIOS ANUAIS, MENSAIS E DIÁRIOS</v>
      </c>
      <c r="D190" s="119"/>
      <c r="E190" s="119"/>
      <c r="F190" s="119"/>
      <c r="G190" s="119"/>
      <c r="H190" s="119"/>
      <c r="I190" s="117"/>
      <c r="J190" s="27">
        <f>J85</f>
        <v>1143.3</v>
      </c>
    </row>
    <row r="191" spans="2:12" ht="12.75" customHeight="1" x14ac:dyDescent="0.2">
      <c r="B191" s="18" t="s">
        <v>9</v>
      </c>
      <c r="C191" s="125" t="str">
        <f>B87</f>
        <v>MÓDULO 3 – PROVISÃO PARA RESCISÃO</v>
      </c>
      <c r="D191" s="119"/>
      <c r="E191" s="119"/>
      <c r="F191" s="119"/>
      <c r="G191" s="119"/>
      <c r="H191" s="119"/>
      <c r="I191" s="117"/>
      <c r="J191" s="27">
        <f>J103</f>
        <v>303.93</v>
      </c>
      <c r="L191" s="71"/>
    </row>
    <row r="192" spans="2:12" ht="12.75" customHeight="1" x14ac:dyDescent="0.2">
      <c r="B192" s="18" t="s">
        <v>11</v>
      </c>
      <c r="C192" s="125" t="str">
        <f>B112</f>
        <v>MÓDULO 4 – CUSTO DE REPOSIÇÃO DO PROFISSIONAL AUSENTE</v>
      </c>
      <c r="D192" s="119"/>
      <c r="E192" s="119"/>
      <c r="F192" s="119"/>
      <c r="G192" s="119"/>
      <c r="H192" s="119"/>
      <c r="I192" s="117"/>
      <c r="J192" s="27">
        <f>J156</f>
        <v>54.17</v>
      </c>
      <c r="L192" s="71"/>
    </row>
    <row r="193" spans="2:12" ht="12.75" customHeight="1" x14ac:dyDescent="0.2">
      <c r="B193" s="18" t="s">
        <v>14</v>
      </c>
      <c r="C193" s="125" t="str">
        <f>B166</f>
        <v>MÓDULO 5 – INSUMOS DIVERSOS</v>
      </c>
      <c r="D193" s="119"/>
      <c r="E193" s="119"/>
      <c r="F193" s="119"/>
      <c r="G193" s="119"/>
      <c r="H193" s="119"/>
      <c r="I193" s="117"/>
      <c r="J193" s="27">
        <f>J172</f>
        <v>162.01</v>
      </c>
    </row>
    <row r="194" spans="2:12" ht="12.75" customHeight="1" x14ac:dyDescent="0.2">
      <c r="B194" s="26"/>
      <c r="C194" s="127" t="s">
        <v>160</v>
      </c>
      <c r="D194" s="119"/>
      <c r="E194" s="119"/>
      <c r="F194" s="119"/>
      <c r="G194" s="119"/>
      <c r="H194" s="119"/>
      <c r="I194" s="117"/>
      <c r="J194" s="1">
        <f>TRUNC(SUM(J189:J193),2)</f>
        <v>3466.75</v>
      </c>
      <c r="L194" s="70"/>
    </row>
    <row r="195" spans="2:12" ht="12.75" customHeight="1" x14ac:dyDescent="0.2">
      <c r="B195" s="18" t="s">
        <v>36</v>
      </c>
      <c r="C195" s="125" t="str">
        <f>B174</f>
        <v>MÓDULO 6 – CUSTOS INDIRETOS, TRIBUTOS E LUCRO</v>
      </c>
      <c r="D195" s="119"/>
      <c r="E195" s="119"/>
      <c r="F195" s="119"/>
      <c r="G195" s="119"/>
      <c r="H195" s="119"/>
      <c r="I195" s="117"/>
      <c r="J195" s="27">
        <f>J182</f>
        <v>865.71</v>
      </c>
    </row>
    <row r="196" spans="2:12" ht="12.75" customHeight="1" x14ac:dyDescent="0.2">
      <c r="B196" s="127" t="s">
        <v>161</v>
      </c>
      <c r="C196" s="119"/>
      <c r="D196" s="119"/>
      <c r="E196" s="119"/>
      <c r="F196" s="119"/>
      <c r="G196" s="119"/>
      <c r="H196" s="119"/>
      <c r="I196" s="117"/>
      <c r="J196" s="1">
        <f>TRUNC(SUM(J194:J195),2)</f>
        <v>4332.46</v>
      </c>
    </row>
    <row r="197" spans="2:12" ht="12.75" customHeight="1" x14ac:dyDescent="0.2">
      <c r="J197" s="70"/>
    </row>
    <row r="198" spans="2:12" ht="12.75" hidden="1" customHeight="1" x14ac:dyDescent="0.2">
      <c r="B198" s="17"/>
      <c r="C198" s="135" t="s">
        <v>162</v>
      </c>
      <c r="D198" s="123"/>
      <c r="E198" s="123"/>
      <c r="F198" s="123"/>
      <c r="G198" s="123"/>
      <c r="H198" s="123"/>
      <c r="I198" s="28"/>
      <c r="J198" s="28"/>
    </row>
    <row r="199" spans="2:12" ht="40.5" hidden="1" customHeight="1" x14ac:dyDescent="0.2">
      <c r="B199" s="165" t="s">
        <v>163</v>
      </c>
      <c r="C199" s="158"/>
      <c r="D199" s="165" t="s">
        <v>164</v>
      </c>
      <c r="E199" s="158"/>
      <c r="F199" s="165" t="s">
        <v>165</v>
      </c>
      <c r="G199" s="158"/>
      <c r="H199" s="72" t="s">
        <v>166</v>
      </c>
      <c r="I199" s="73" t="s">
        <v>167</v>
      </c>
      <c r="J199" s="74" t="s">
        <v>30</v>
      </c>
    </row>
    <row r="200" spans="2:12" ht="12.75" hidden="1" customHeight="1" x14ac:dyDescent="0.2">
      <c r="B200" s="151" t="s">
        <v>168</v>
      </c>
      <c r="C200" s="152"/>
      <c r="D200" s="153" t="s">
        <v>169</v>
      </c>
      <c r="E200" s="154"/>
      <c r="F200" s="155"/>
      <c r="G200" s="156"/>
      <c r="H200" s="75" t="s">
        <v>169</v>
      </c>
      <c r="I200" s="76"/>
      <c r="J200" s="77">
        <v>0</v>
      </c>
    </row>
    <row r="201" spans="2:12" ht="12.75" hidden="1" customHeight="1" x14ac:dyDescent="0.2">
      <c r="B201" s="120" t="s">
        <v>170</v>
      </c>
      <c r="C201" s="117"/>
      <c r="D201" s="167" t="s">
        <v>169</v>
      </c>
      <c r="E201" s="156"/>
      <c r="F201" s="142"/>
      <c r="G201" s="143"/>
      <c r="H201" s="78" t="s">
        <v>169</v>
      </c>
      <c r="I201" s="79"/>
      <c r="J201" s="80">
        <v>0</v>
      </c>
    </row>
    <row r="202" spans="2:12" ht="12.75" hidden="1" customHeight="1" x14ac:dyDescent="0.2">
      <c r="B202" s="120" t="s">
        <v>171</v>
      </c>
      <c r="C202" s="117"/>
      <c r="D202" s="167" t="s">
        <v>169</v>
      </c>
      <c r="E202" s="156"/>
      <c r="F202" s="142"/>
      <c r="G202" s="143"/>
      <c r="H202" s="78" t="s">
        <v>169</v>
      </c>
      <c r="I202" s="79"/>
      <c r="J202" s="80">
        <v>0</v>
      </c>
    </row>
    <row r="203" spans="2:12" ht="12.75" hidden="1" customHeight="1" x14ac:dyDescent="0.2">
      <c r="B203" s="120" t="s">
        <v>172</v>
      </c>
      <c r="C203" s="117"/>
      <c r="D203" s="167" t="s">
        <v>169</v>
      </c>
      <c r="E203" s="156"/>
      <c r="F203" s="142"/>
      <c r="G203" s="143"/>
      <c r="H203" s="78" t="s">
        <v>169</v>
      </c>
      <c r="I203" s="79"/>
      <c r="J203" s="80">
        <v>0</v>
      </c>
    </row>
    <row r="204" spans="2:12" ht="12.75" hidden="1" customHeight="1" x14ac:dyDescent="0.2">
      <c r="B204" s="141"/>
      <c r="C204" s="117"/>
      <c r="D204" s="142"/>
      <c r="E204" s="143"/>
      <c r="F204" s="142"/>
      <c r="G204" s="143"/>
      <c r="H204" s="81"/>
      <c r="I204" s="82"/>
      <c r="J204" s="80"/>
    </row>
    <row r="205" spans="2:12" ht="12.75" hidden="1" customHeight="1" x14ac:dyDescent="0.2">
      <c r="B205" s="144"/>
      <c r="C205" s="145"/>
      <c r="D205" s="146"/>
      <c r="E205" s="147"/>
      <c r="F205" s="146"/>
      <c r="G205" s="147"/>
      <c r="H205" s="83"/>
      <c r="I205" s="84"/>
      <c r="J205" s="85"/>
    </row>
    <row r="206" spans="2:12" ht="12.75" hidden="1" customHeight="1" x14ac:dyDescent="0.2">
      <c r="B206" s="148" t="s">
        <v>173</v>
      </c>
      <c r="C206" s="149"/>
      <c r="D206" s="149"/>
      <c r="E206" s="149"/>
      <c r="F206" s="149"/>
      <c r="G206" s="149"/>
      <c r="H206" s="149"/>
      <c r="I206" s="150"/>
      <c r="J206" s="86">
        <f>SUM(J204:J205)</f>
        <v>0</v>
      </c>
    </row>
    <row r="207" spans="2:12" ht="12.75" hidden="1" customHeight="1" x14ac:dyDescent="0.2"/>
    <row r="208" spans="2:12" ht="12.75" hidden="1" customHeight="1" x14ac:dyDescent="0.2">
      <c r="B208" s="17" t="s">
        <v>174</v>
      </c>
      <c r="C208" s="135" t="s">
        <v>175</v>
      </c>
      <c r="D208" s="123"/>
      <c r="E208" s="123"/>
      <c r="F208" s="123"/>
      <c r="G208" s="123"/>
      <c r="H208" s="123"/>
      <c r="I208" s="28"/>
      <c r="J208" s="28"/>
    </row>
    <row r="209" spans="2:10" ht="12.75" hidden="1" customHeight="1" x14ac:dyDescent="0.2">
      <c r="B209" s="157" t="s">
        <v>176</v>
      </c>
      <c r="C209" s="139"/>
      <c r="D209" s="139"/>
      <c r="E209" s="139"/>
      <c r="F209" s="139"/>
      <c r="G209" s="139"/>
      <c r="H209" s="139"/>
      <c r="I209" s="139"/>
      <c r="J209" s="158"/>
    </row>
    <row r="210" spans="2:10" ht="12.75" hidden="1" customHeight="1" x14ac:dyDescent="0.2">
      <c r="B210" s="87"/>
      <c r="C210" s="159" t="s">
        <v>177</v>
      </c>
      <c r="D210" s="139"/>
      <c r="E210" s="139"/>
      <c r="F210" s="139"/>
      <c r="G210" s="139"/>
      <c r="H210" s="139"/>
      <c r="I210" s="158"/>
      <c r="J210" s="74" t="s">
        <v>30</v>
      </c>
    </row>
    <row r="211" spans="2:10" ht="12.75" hidden="1" customHeight="1" x14ac:dyDescent="0.2">
      <c r="B211" s="88" t="s">
        <v>5</v>
      </c>
      <c r="C211" s="160" t="s">
        <v>178</v>
      </c>
      <c r="D211" s="161"/>
      <c r="E211" s="161"/>
      <c r="F211" s="161"/>
      <c r="G211" s="161"/>
      <c r="H211" s="161"/>
      <c r="I211" s="162"/>
      <c r="J211" s="89">
        <f>J179</f>
        <v>57.199023750000002</v>
      </c>
    </row>
    <row r="212" spans="2:10" ht="12.75" hidden="1" customHeight="1" x14ac:dyDescent="0.2">
      <c r="B212" s="90" t="s">
        <v>7</v>
      </c>
      <c r="C212" s="125" t="s">
        <v>179</v>
      </c>
      <c r="D212" s="119"/>
      <c r="E212" s="119"/>
      <c r="F212" s="119"/>
      <c r="G212" s="119"/>
      <c r="H212" s="119"/>
      <c r="I212" s="117"/>
      <c r="J212" s="91" t="e">
        <f>#REF!</f>
        <v>#REF!</v>
      </c>
    </row>
    <row r="213" spans="2:10" ht="12.75" hidden="1" customHeight="1" x14ac:dyDescent="0.2">
      <c r="B213" s="90" t="s">
        <v>9</v>
      </c>
      <c r="C213" s="163" t="s">
        <v>180</v>
      </c>
      <c r="D213" s="164"/>
      <c r="E213" s="164"/>
      <c r="F213" s="164"/>
      <c r="G213" s="164"/>
      <c r="H213" s="164"/>
      <c r="I213" s="145"/>
      <c r="J213" s="91">
        <f>J182</f>
        <v>865.71</v>
      </c>
    </row>
    <row r="214" spans="2:10" ht="12.75" hidden="1" customHeight="1" x14ac:dyDescent="0.2">
      <c r="B214" s="138" t="s">
        <v>181</v>
      </c>
      <c r="C214" s="139"/>
      <c r="D214" s="139"/>
      <c r="E214" s="139"/>
      <c r="F214" s="139"/>
      <c r="G214" s="139"/>
      <c r="H214" s="139"/>
      <c r="I214" s="140"/>
      <c r="J214" s="86" t="e">
        <f>SUM(J211:J213)</f>
        <v>#REF!</v>
      </c>
    </row>
    <row r="215" spans="2:10" ht="12.75" hidden="1" customHeight="1" x14ac:dyDescent="0.2">
      <c r="B215" s="17" t="s">
        <v>182</v>
      </c>
      <c r="C215" s="30" t="s">
        <v>183</v>
      </c>
    </row>
    <row r="216" spans="2:10" ht="12.75" hidden="1" customHeight="1" x14ac:dyDescent="0.2"/>
    <row r="217" spans="2:10" ht="12.75" hidden="1" customHeight="1" x14ac:dyDescent="0.2"/>
    <row r="218" spans="2:10" ht="12.75" customHeight="1" x14ac:dyDescent="0.2"/>
    <row r="219" spans="2:10" ht="41.25" customHeight="1" x14ac:dyDescent="0.2">
      <c r="B219" s="122"/>
      <c r="C219" s="123"/>
      <c r="D219" s="123"/>
      <c r="E219" s="123"/>
      <c r="F219" s="123"/>
      <c r="G219" s="123"/>
      <c r="H219" s="123"/>
      <c r="I219" s="123"/>
      <c r="J219" s="123"/>
    </row>
    <row r="220" spans="2:10" ht="12.75" customHeight="1" x14ac:dyDescent="0.2"/>
    <row r="221" spans="2:10" ht="12.75" customHeight="1" x14ac:dyDescent="0.2"/>
    <row r="222" spans="2:10" ht="12.75" customHeight="1" x14ac:dyDescent="0.2"/>
    <row r="223" spans="2:10" ht="12.75" customHeight="1" x14ac:dyDescent="0.2"/>
    <row r="224" spans="2:10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252">
    <mergeCell ref="B147:H147"/>
    <mergeCell ref="B149:J149"/>
    <mergeCell ref="B152:J152"/>
    <mergeCell ref="B153:I153"/>
    <mergeCell ref="C154:I154"/>
    <mergeCell ref="C155:I155"/>
    <mergeCell ref="B156:I156"/>
    <mergeCell ref="C170:H170"/>
    <mergeCell ref="C171:H171"/>
    <mergeCell ref="B172:H172"/>
    <mergeCell ref="B173:J173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8:I188"/>
    <mergeCell ref="C189:I189"/>
    <mergeCell ref="C190:I190"/>
    <mergeCell ref="C191:I191"/>
    <mergeCell ref="C192:I192"/>
    <mergeCell ref="C193:I193"/>
    <mergeCell ref="C194:I194"/>
    <mergeCell ref="D200:E200"/>
    <mergeCell ref="F200:G200"/>
    <mergeCell ref="C195:I195"/>
    <mergeCell ref="B196:I196"/>
    <mergeCell ref="C198:H198"/>
    <mergeCell ref="B199:C199"/>
    <mergeCell ref="D199:E199"/>
    <mergeCell ref="F199:G199"/>
    <mergeCell ref="B200:C200"/>
    <mergeCell ref="B187:J187"/>
    <mergeCell ref="D203:E203"/>
    <mergeCell ref="F203:G203"/>
    <mergeCell ref="B201:C201"/>
    <mergeCell ref="D201:E201"/>
    <mergeCell ref="F201:G201"/>
    <mergeCell ref="B202:C202"/>
    <mergeCell ref="D202:E202"/>
    <mergeCell ref="F202:G202"/>
    <mergeCell ref="B203:C203"/>
    <mergeCell ref="C208:H208"/>
    <mergeCell ref="B209:J209"/>
    <mergeCell ref="C210:I210"/>
    <mergeCell ref="C211:I211"/>
    <mergeCell ref="C212:I212"/>
    <mergeCell ref="C213:I213"/>
    <mergeCell ref="B214:I214"/>
    <mergeCell ref="B219:J219"/>
    <mergeCell ref="B204:C204"/>
    <mergeCell ref="D204:E204"/>
    <mergeCell ref="F204:G204"/>
    <mergeCell ref="B205:C205"/>
    <mergeCell ref="D205:E205"/>
    <mergeCell ref="F205:G205"/>
    <mergeCell ref="B206:I206"/>
    <mergeCell ref="B122:C122"/>
    <mergeCell ref="D122:E122"/>
    <mergeCell ref="F122:G122"/>
    <mergeCell ref="H122:I122"/>
    <mergeCell ref="D123:E123"/>
    <mergeCell ref="F123:G123"/>
    <mergeCell ref="H123:I123"/>
    <mergeCell ref="B123:C123"/>
    <mergeCell ref="B124:C124"/>
    <mergeCell ref="D124:E124"/>
    <mergeCell ref="F124:G124"/>
    <mergeCell ref="H124:I124"/>
    <mergeCell ref="B125:C125"/>
    <mergeCell ref="D125:E125"/>
    <mergeCell ref="D130:E130"/>
    <mergeCell ref="F130:G130"/>
    <mergeCell ref="B126:C126"/>
    <mergeCell ref="D126:E126"/>
    <mergeCell ref="F126:G126"/>
    <mergeCell ref="H126:I126"/>
    <mergeCell ref="B127:I127"/>
    <mergeCell ref="B129:G129"/>
    <mergeCell ref="B130:C130"/>
    <mergeCell ref="F125:G125"/>
    <mergeCell ref="H125:I125"/>
    <mergeCell ref="B131:C131"/>
    <mergeCell ref="D131:E131"/>
    <mergeCell ref="F131:G131"/>
    <mergeCell ref="B133:J133"/>
    <mergeCell ref="B134:J134"/>
    <mergeCell ref="B135:J135"/>
    <mergeCell ref="B136:J136"/>
    <mergeCell ref="C145:F145"/>
    <mergeCell ref="C146:F146"/>
    <mergeCell ref="B137:J137"/>
    <mergeCell ref="B139:H139"/>
    <mergeCell ref="C141:F141"/>
    <mergeCell ref="G141:G146"/>
    <mergeCell ref="C142:F142"/>
    <mergeCell ref="C143:F143"/>
    <mergeCell ref="C144:F144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2:J112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113:J113"/>
    <mergeCell ref="B114:C114"/>
    <mergeCell ref="D114:E114"/>
    <mergeCell ref="F114:G114"/>
    <mergeCell ref="H114:I114"/>
    <mergeCell ref="B115:C115"/>
    <mergeCell ref="H115:I115"/>
    <mergeCell ref="D115:E115"/>
    <mergeCell ref="F115:G115"/>
    <mergeCell ref="B116:C116"/>
    <mergeCell ref="D116:E116"/>
    <mergeCell ref="F116:G116"/>
    <mergeCell ref="H116:I116"/>
    <mergeCell ref="B117:C117"/>
    <mergeCell ref="H117:I117"/>
    <mergeCell ref="D119:E119"/>
    <mergeCell ref="F119:G119"/>
    <mergeCell ref="D117:E117"/>
    <mergeCell ref="F117:G117"/>
    <mergeCell ref="B118:C118"/>
    <mergeCell ref="D118:E118"/>
    <mergeCell ref="F118:G118"/>
    <mergeCell ref="H118:I118"/>
    <mergeCell ref="H119:I119"/>
    <mergeCell ref="F121:G121"/>
    <mergeCell ref="H121:I121"/>
    <mergeCell ref="B119:C119"/>
    <mergeCell ref="B120:C120"/>
    <mergeCell ref="D120:E120"/>
    <mergeCell ref="F120:G120"/>
    <mergeCell ref="H120:I120"/>
    <mergeCell ref="B121:C121"/>
    <mergeCell ref="D121:E121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</mergeCells>
  <printOptions horizontalCentered="1" verticalCentered="1"/>
  <pageMargins left="0.39370078740157483" right="0.39370078740157483" top="0.59055118110236227" bottom="0.39370078740157483" header="0" footer="0"/>
  <pageSetup paperSize="9" scale="8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8"/>
  <sheetViews>
    <sheetView workbookViewId="0">
      <selection activeCell="J196" sqref="B1:J196"/>
    </sheetView>
  </sheetViews>
  <sheetFormatPr defaultColWidth="14.42578125" defaultRowHeight="15" customHeight="1" x14ac:dyDescent="0.2"/>
  <cols>
    <col min="1" max="1" width="4.140625" style="16" customWidth="1"/>
    <col min="2" max="2" width="10" style="16" customWidth="1"/>
    <col min="3" max="3" width="10.5703125" style="16" customWidth="1"/>
    <col min="4" max="5" width="8.7109375" style="16" customWidth="1"/>
    <col min="6" max="6" width="17.85546875" style="16" customWidth="1"/>
    <col min="7" max="7" width="13.5703125" style="16" customWidth="1"/>
    <col min="8" max="8" width="19.140625" style="16" customWidth="1"/>
    <col min="9" max="9" width="8.85546875" style="16" customWidth="1"/>
    <col min="10" max="10" width="20" style="16" customWidth="1"/>
    <col min="11" max="11" width="5" style="16" customWidth="1"/>
    <col min="12" max="12" width="11.140625" style="16" customWidth="1"/>
    <col min="13" max="13" width="6.140625" style="16" customWidth="1"/>
    <col min="14" max="14" width="9.5703125" style="16" customWidth="1"/>
    <col min="15" max="26" width="8.7109375" style="16" customWidth="1"/>
    <col min="27" max="16384" width="14.42578125" style="16"/>
  </cols>
  <sheetData>
    <row r="1" spans="2:10" ht="12.75" customHeight="1" x14ac:dyDescent="0.2"/>
    <row r="2" spans="2:10" ht="12.75" customHeight="1" x14ac:dyDescent="0.2">
      <c r="B2" s="136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28"/>
      <c r="C3" s="28"/>
      <c r="D3" s="28"/>
      <c r="E3" s="28"/>
      <c r="F3" s="28"/>
      <c r="G3" s="28"/>
      <c r="H3" s="28"/>
      <c r="I3" s="28"/>
      <c r="J3" s="28"/>
    </row>
    <row r="4" spans="2:10" ht="27" customHeight="1" x14ac:dyDescent="0.2">
      <c r="B4" s="122" t="s">
        <v>315</v>
      </c>
      <c r="C4" s="123"/>
      <c r="D4" s="123"/>
      <c r="E4" s="123"/>
      <c r="F4" s="123"/>
      <c r="G4" s="123"/>
      <c r="H4" s="123"/>
      <c r="I4" s="123"/>
      <c r="J4" s="123"/>
    </row>
    <row r="5" spans="2:10" ht="12.75" customHeight="1" x14ac:dyDescent="0.2">
      <c r="B5" s="122" t="s">
        <v>316</v>
      </c>
      <c r="C5" s="123"/>
      <c r="D5" s="123"/>
      <c r="E5" s="123"/>
      <c r="F5" s="123"/>
      <c r="G5" s="123"/>
      <c r="H5" s="123"/>
      <c r="I5" s="123"/>
      <c r="J5" s="123"/>
    </row>
    <row r="6" spans="2:10" ht="49.5" customHeight="1" x14ac:dyDescent="0.2">
      <c r="B6" s="122" t="s">
        <v>317</v>
      </c>
      <c r="C6" s="123"/>
      <c r="D6" s="123"/>
      <c r="E6" s="123"/>
      <c r="F6" s="123"/>
      <c r="G6" s="123"/>
      <c r="H6" s="123"/>
      <c r="I6" s="123"/>
      <c r="J6" s="123"/>
    </row>
    <row r="7" spans="2:10" ht="9.75" customHeight="1" x14ac:dyDescent="0.2"/>
    <row r="8" spans="2:10" ht="12.75" customHeight="1" x14ac:dyDescent="0.2">
      <c r="B8" s="125" t="s">
        <v>1</v>
      </c>
      <c r="C8" s="119"/>
      <c r="D8" s="117"/>
      <c r="E8" s="120"/>
      <c r="F8" s="117"/>
      <c r="G8" s="17"/>
      <c r="H8" s="17"/>
      <c r="I8" s="17"/>
      <c r="J8" s="17"/>
    </row>
    <row r="9" spans="2:10" ht="12.75" customHeight="1" x14ac:dyDescent="0.2">
      <c r="B9" s="125" t="s">
        <v>2</v>
      </c>
      <c r="C9" s="119"/>
      <c r="D9" s="117"/>
      <c r="E9" s="120"/>
      <c r="F9" s="117"/>
      <c r="G9" s="17"/>
      <c r="H9" s="17"/>
      <c r="I9" s="17"/>
      <c r="J9" s="17"/>
    </row>
    <row r="10" spans="2:10" ht="12.75" customHeight="1" x14ac:dyDescent="0.2">
      <c r="B10" s="125" t="s">
        <v>3</v>
      </c>
      <c r="C10" s="119"/>
      <c r="D10" s="117"/>
      <c r="E10" s="120"/>
      <c r="F10" s="117"/>
      <c r="G10" s="17"/>
      <c r="H10" s="17"/>
      <c r="I10" s="17"/>
      <c r="J10" s="17"/>
    </row>
    <row r="11" spans="2:10" ht="12.75" customHeight="1" x14ac:dyDescent="0.2">
      <c r="B11" s="125" t="s">
        <v>318</v>
      </c>
      <c r="C11" s="119"/>
      <c r="D11" s="117"/>
      <c r="E11" s="120"/>
      <c r="F11" s="117"/>
      <c r="G11" s="17"/>
      <c r="H11" s="17"/>
      <c r="I11" s="17"/>
      <c r="J11" s="17"/>
    </row>
    <row r="12" spans="2:10" ht="12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 customHeight="1" x14ac:dyDescent="0.2">
      <c r="B13" s="124" t="s">
        <v>4</v>
      </c>
      <c r="C13" s="119"/>
      <c r="D13" s="119"/>
      <c r="E13" s="119"/>
      <c r="F13" s="119"/>
      <c r="G13" s="119"/>
      <c r="H13" s="119"/>
      <c r="I13" s="119"/>
      <c r="J13" s="117"/>
    </row>
    <row r="14" spans="2:10" ht="12.75" customHeight="1" x14ac:dyDescent="0.2">
      <c r="B14" s="18" t="s">
        <v>5</v>
      </c>
      <c r="C14" s="125" t="s">
        <v>6</v>
      </c>
      <c r="D14" s="119"/>
      <c r="E14" s="119"/>
      <c r="F14" s="119"/>
      <c r="G14" s="119"/>
      <c r="H14" s="119"/>
      <c r="I14" s="117"/>
      <c r="J14" s="19"/>
    </row>
    <row r="15" spans="2:10" ht="12.75" customHeight="1" x14ac:dyDescent="0.2">
      <c r="B15" s="18" t="s">
        <v>7</v>
      </c>
      <c r="C15" s="125" t="s">
        <v>8</v>
      </c>
      <c r="D15" s="119"/>
      <c r="E15" s="119"/>
      <c r="F15" s="119"/>
      <c r="G15" s="119"/>
      <c r="H15" s="119"/>
      <c r="I15" s="117"/>
      <c r="J15" s="18"/>
    </row>
    <row r="16" spans="2:10" ht="12.75" customHeight="1" x14ac:dyDescent="0.2">
      <c r="B16" s="18" t="s">
        <v>9</v>
      </c>
      <c r="C16" s="125" t="s">
        <v>10</v>
      </c>
      <c r="D16" s="119"/>
      <c r="E16" s="119"/>
      <c r="F16" s="119"/>
      <c r="G16" s="119"/>
      <c r="H16" s="119"/>
      <c r="I16" s="117"/>
      <c r="J16" s="20">
        <v>2019</v>
      </c>
    </row>
    <row r="17" spans="2:10" ht="25.5" x14ac:dyDescent="0.2">
      <c r="B17" s="18" t="s">
        <v>11</v>
      </c>
      <c r="C17" s="125" t="s">
        <v>12</v>
      </c>
      <c r="D17" s="119"/>
      <c r="E17" s="119"/>
      <c r="F17" s="119"/>
      <c r="G17" s="119"/>
      <c r="H17" s="119"/>
      <c r="I17" s="119"/>
      <c r="J17" s="21" t="s">
        <v>13</v>
      </c>
    </row>
    <row r="18" spans="2:10" ht="12.75" customHeight="1" x14ac:dyDescent="0.2">
      <c r="B18" s="18" t="s">
        <v>14</v>
      </c>
      <c r="C18" s="125" t="s">
        <v>15</v>
      </c>
      <c r="D18" s="119"/>
      <c r="E18" s="119"/>
      <c r="F18" s="119"/>
      <c r="G18" s="119"/>
      <c r="H18" s="119"/>
      <c r="I18" s="117"/>
      <c r="J18" s="22"/>
    </row>
    <row r="19" spans="2:10" ht="12.75" customHeight="1" x14ac:dyDescent="0.2">
      <c r="B19" s="17"/>
      <c r="C19" s="23"/>
      <c r="D19" s="23"/>
      <c r="E19" s="23"/>
      <c r="F19" s="23"/>
      <c r="G19" s="23"/>
      <c r="H19" s="23"/>
      <c r="I19" s="17"/>
      <c r="J19" s="17"/>
    </row>
    <row r="20" spans="2:10" ht="12.75" customHeight="1" x14ac:dyDescent="0.2">
      <c r="B20" s="124" t="s">
        <v>16</v>
      </c>
      <c r="C20" s="119"/>
      <c r="D20" s="119"/>
      <c r="E20" s="119"/>
      <c r="F20" s="119"/>
      <c r="G20" s="119"/>
      <c r="H20" s="119"/>
      <c r="I20" s="119"/>
      <c r="J20" s="117"/>
    </row>
    <row r="21" spans="2:10" ht="12.75" customHeight="1" x14ac:dyDescent="0.2">
      <c r="B21" s="120" t="s">
        <v>17</v>
      </c>
      <c r="C21" s="117"/>
      <c r="D21" s="120" t="s">
        <v>18</v>
      </c>
      <c r="E21" s="117"/>
      <c r="F21" s="120" t="s">
        <v>184</v>
      </c>
      <c r="G21" s="119"/>
      <c r="H21" s="119"/>
      <c r="I21" s="119"/>
      <c r="J21" s="117"/>
    </row>
    <row r="22" spans="2:10" ht="12.75" customHeight="1" x14ac:dyDescent="0.2">
      <c r="B22" s="120"/>
      <c r="C22" s="117"/>
      <c r="D22" s="120" t="s">
        <v>20</v>
      </c>
      <c r="E22" s="117"/>
      <c r="F22" s="120">
        <v>12</v>
      </c>
      <c r="G22" s="119"/>
      <c r="H22" s="119"/>
      <c r="I22" s="119"/>
      <c r="J22" s="117"/>
    </row>
    <row r="23" spans="2:10" ht="12.75" customHeight="1" x14ac:dyDescent="0.2">
      <c r="B23" s="17"/>
      <c r="C23" s="23"/>
      <c r="D23" s="23"/>
      <c r="E23" s="23"/>
      <c r="F23" s="23"/>
      <c r="G23" s="23"/>
      <c r="H23" s="23"/>
      <c r="I23" s="17"/>
      <c r="J23" s="17"/>
    </row>
    <row r="24" spans="2:10" ht="12.75" customHeight="1" x14ac:dyDescent="0.2">
      <c r="B24" s="124" t="s">
        <v>21</v>
      </c>
      <c r="C24" s="119"/>
      <c r="D24" s="119"/>
      <c r="E24" s="119"/>
      <c r="F24" s="119"/>
      <c r="G24" s="119"/>
      <c r="H24" s="119"/>
      <c r="I24" s="119"/>
      <c r="J24" s="117"/>
    </row>
    <row r="25" spans="2:10" ht="12.75" customHeight="1" x14ac:dyDescent="0.2">
      <c r="B25" s="18">
        <v>1</v>
      </c>
      <c r="C25" s="125" t="s">
        <v>22</v>
      </c>
      <c r="D25" s="119"/>
      <c r="E25" s="119"/>
      <c r="F25" s="119"/>
      <c r="G25" s="119"/>
      <c r="H25" s="119"/>
      <c r="I25" s="117"/>
      <c r="J25" s="18"/>
    </row>
    <row r="26" spans="2:10" ht="12.75" customHeight="1" x14ac:dyDescent="0.2">
      <c r="B26" s="18">
        <v>2</v>
      </c>
      <c r="C26" s="125" t="s">
        <v>23</v>
      </c>
      <c r="D26" s="119"/>
      <c r="E26" s="119"/>
      <c r="F26" s="119"/>
      <c r="G26" s="119"/>
      <c r="H26" s="119"/>
      <c r="I26" s="117"/>
      <c r="J26" s="18" t="s">
        <v>310</v>
      </c>
    </row>
    <row r="27" spans="2:10" ht="12.75" customHeight="1" x14ac:dyDescent="0.2">
      <c r="B27" s="18">
        <v>3</v>
      </c>
      <c r="C27" s="125" t="s">
        <v>24</v>
      </c>
      <c r="D27" s="119"/>
      <c r="E27" s="119"/>
      <c r="F27" s="119"/>
      <c r="G27" s="119"/>
      <c r="H27" s="119"/>
      <c r="I27" s="117"/>
      <c r="J27" s="24"/>
    </row>
    <row r="28" spans="2:10" ht="12.75" customHeight="1" x14ac:dyDescent="0.2">
      <c r="B28" s="18">
        <v>4</v>
      </c>
      <c r="C28" s="125" t="s">
        <v>25</v>
      </c>
      <c r="D28" s="119"/>
      <c r="E28" s="119"/>
      <c r="F28" s="119"/>
      <c r="G28" s="119"/>
      <c r="H28" s="119"/>
      <c r="I28" s="117"/>
      <c r="J28" s="110"/>
    </row>
    <row r="29" spans="2:10" ht="12.75" customHeight="1" x14ac:dyDescent="0.2">
      <c r="B29" s="18">
        <v>5</v>
      </c>
      <c r="C29" s="132" t="s">
        <v>26</v>
      </c>
      <c r="D29" s="133"/>
      <c r="E29" s="133"/>
      <c r="F29" s="133"/>
      <c r="G29" s="133"/>
      <c r="H29" s="133"/>
      <c r="I29" s="133"/>
      <c r="J29" s="111"/>
    </row>
    <row r="30" spans="2:10" ht="12.75" customHeight="1" x14ac:dyDescent="0.2">
      <c r="B30" s="18">
        <v>6</v>
      </c>
      <c r="C30" s="124" t="s">
        <v>27</v>
      </c>
      <c r="D30" s="119"/>
      <c r="E30" s="119"/>
      <c r="F30" s="119"/>
      <c r="G30" s="119"/>
      <c r="H30" s="119"/>
      <c r="I30" s="166"/>
      <c r="J30" s="112">
        <v>1</v>
      </c>
    </row>
    <row r="31" spans="2:10" ht="12.75" customHeight="1" x14ac:dyDescent="0.2">
      <c r="B31" s="135"/>
      <c r="C31" s="123"/>
      <c r="D31" s="123"/>
      <c r="E31" s="123"/>
      <c r="F31" s="123"/>
      <c r="G31" s="123"/>
      <c r="H31" s="123"/>
      <c r="I31" s="123"/>
      <c r="J31" s="123"/>
    </row>
    <row r="32" spans="2:10" ht="12.75" customHeight="1" x14ac:dyDescent="0.2">
      <c r="B32" s="124" t="s">
        <v>28</v>
      </c>
      <c r="C32" s="119"/>
      <c r="D32" s="119"/>
      <c r="E32" s="119"/>
      <c r="F32" s="119"/>
      <c r="G32" s="119"/>
      <c r="H32" s="119"/>
      <c r="I32" s="119"/>
      <c r="J32" s="117"/>
    </row>
    <row r="33" spans="2:11" ht="12.75" customHeight="1" x14ac:dyDescent="0.2">
      <c r="B33" s="26">
        <v>1</v>
      </c>
      <c r="C33" s="127" t="s">
        <v>29</v>
      </c>
      <c r="D33" s="119"/>
      <c r="E33" s="119"/>
      <c r="F33" s="119"/>
      <c r="G33" s="119"/>
      <c r="H33" s="119"/>
      <c r="I33" s="117"/>
      <c r="J33" s="26" t="s">
        <v>30</v>
      </c>
    </row>
    <row r="34" spans="2:11" ht="12.75" customHeight="1" x14ac:dyDescent="0.2">
      <c r="B34" s="26" t="s">
        <v>5</v>
      </c>
      <c r="C34" s="125" t="s">
        <v>31</v>
      </c>
      <c r="D34" s="119"/>
      <c r="E34" s="119"/>
      <c r="F34" s="119"/>
      <c r="G34" s="119"/>
      <c r="H34" s="119"/>
      <c r="I34" s="117"/>
      <c r="J34" s="27">
        <v>1803.34</v>
      </c>
    </row>
    <row r="35" spans="2:11" ht="12.75" customHeight="1" x14ac:dyDescent="0.2">
      <c r="B35" s="26" t="s">
        <v>7</v>
      </c>
      <c r="C35" s="125" t="s">
        <v>32</v>
      </c>
      <c r="D35" s="119"/>
      <c r="E35" s="119"/>
      <c r="F35" s="119"/>
      <c r="G35" s="119"/>
      <c r="H35" s="119"/>
      <c r="I35" s="117"/>
      <c r="J35" s="27">
        <v>0</v>
      </c>
    </row>
    <row r="36" spans="2:11" ht="12.75" customHeight="1" x14ac:dyDescent="0.2">
      <c r="B36" s="26" t="s">
        <v>9</v>
      </c>
      <c r="C36" s="125" t="s">
        <v>33</v>
      </c>
      <c r="D36" s="119"/>
      <c r="E36" s="119"/>
      <c r="F36" s="119"/>
      <c r="G36" s="119"/>
      <c r="H36" s="119"/>
      <c r="I36" s="117"/>
      <c r="J36" s="27">
        <v>0</v>
      </c>
    </row>
    <row r="37" spans="2:11" ht="12.75" customHeight="1" x14ac:dyDescent="0.2">
      <c r="B37" s="26" t="s">
        <v>11</v>
      </c>
      <c r="C37" s="125" t="s">
        <v>34</v>
      </c>
      <c r="D37" s="119"/>
      <c r="E37" s="119"/>
      <c r="F37" s="119"/>
      <c r="G37" s="119"/>
      <c r="H37" s="119"/>
      <c r="I37" s="117"/>
      <c r="J37" s="27">
        <v>0</v>
      </c>
    </row>
    <row r="38" spans="2:11" ht="12.75" customHeight="1" x14ac:dyDescent="0.2">
      <c r="B38" s="26" t="s">
        <v>14</v>
      </c>
      <c r="C38" s="125" t="s">
        <v>35</v>
      </c>
      <c r="D38" s="119"/>
      <c r="E38" s="119"/>
      <c r="F38" s="119"/>
      <c r="G38" s="119"/>
      <c r="H38" s="119"/>
      <c r="I38" s="117"/>
      <c r="J38" s="27">
        <v>0</v>
      </c>
    </row>
    <row r="39" spans="2:11" ht="12.75" customHeight="1" x14ac:dyDescent="0.2">
      <c r="B39" s="26" t="s">
        <v>36</v>
      </c>
      <c r="C39" s="125" t="s">
        <v>37</v>
      </c>
      <c r="D39" s="119"/>
      <c r="E39" s="119"/>
      <c r="F39" s="119"/>
      <c r="G39" s="119"/>
      <c r="H39" s="119"/>
      <c r="I39" s="117"/>
      <c r="J39" s="27">
        <v>0</v>
      </c>
    </row>
    <row r="40" spans="2:11" ht="12.75" customHeight="1" x14ac:dyDescent="0.2">
      <c r="B40" s="127" t="s">
        <v>38</v>
      </c>
      <c r="C40" s="119"/>
      <c r="D40" s="119"/>
      <c r="E40" s="119"/>
      <c r="F40" s="119"/>
      <c r="G40" s="119"/>
      <c r="H40" s="119"/>
      <c r="I40" s="117"/>
      <c r="J40" s="1">
        <f>TRUNC(SUM(J34:J39),2)</f>
        <v>1803.34</v>
      </c>
    </row>
    <row r="41" spans="2:11" ht="12.75" customHeight="1" x14ac:dyDescent="0.2">
      <c r="B41" s="28"/>
      <c r="C41" s="28"/>
      <c r="D41" s="28"/>
      <c r="E41" s="28"/>
      <c r="F41" s="28"/>
      <c r="G41" s="28"/>
      <c r="H41" s="28"/>
      <c r="I41" s="28"/>
      <c r="J41" s="29"/>
    </row>
    <row r="42" spans="2:11" ht="12.75" customHeight="1" x14ac:dyDescent="0.2">
      <c r="B42" s="131" t="s">
        <v>321</v>
      </c>
      <c r="C42" s="123"/>
      <c r="D42" s="123"/>
      <c r="E42" s="123"/>
      <c r="F42" s="123"/>
      <c r="G42" s="123"/>
      <c r="H42" s="123"/>
      <c r="I42" s="123"/>
      <c r="J42" s="123"/>
    </row>
    <row r="43" spans="2:11" ht="12.75" customHeight="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30"/>
    </row>
    <row r="44" spans="2:11" ht="12.75" customHeight="1" x14ac:dyDescent="0.2">
      <c r="B44" s="137" t="s">
        <v>39</v>
      </c>
      <c r="C44" s="119"/>
      <c r="D44" s="119"/>
      <c r="E44" s="119"/>
      <c r="F44" s="119"/>
      <c r="G44" s="119"/>
      <c r="H44" s="119"/>
      <c r="I44" s="119"/>
      <c r="J44" s="117"/>
      <c r="K44" s="30"/>
    </row>
    <row r="45" spans="2:11" ht="12.75" customHeight="1" x14ac:dyDescent="0.2">
      <c r="B45" s="124" t="s">
        <v>40</v>
      </c>
      <c r="C45" s="119"/>
      <c r="D45" s="119"/>
      <c r="E45" s="119"/>
      <c r="F45" s="119"/>
      <c r="G45" s="119"/>
      <c r="H45" s="117"/>
      <c r="I45" s="26" t="s">
        <v>41</v>
      </c>
      <c r="J45" s="26" t="s">
        <v>30</v>
      </c>
      <c r="K45" s="30"/>
    </row>
    <row r="46" spans="2:11" ht="12.75" customHeight="1" x14ac:dyDescent="0.2">
      <c r="B46" s="26" t="s">
        <v>5</v>
      </c>
      <c r="C46" s="125" t="s">
        <v>319</v>
      </c>
      <c r="D46" s="119"/>
      <c r="E46" s="119"/>
      <c r="F46" s="119"/>
      <c r="G46" s="119"/>
      <c r="H46" s="117"/>
      <c r="I46" s="31">
        <f>1/12</f>
        <v>8.3333333333333329E-2</v>
      </c>
      <c r="J46" s="27">
        <f t="shared" ref="J46:J47" si="0">$J$40*I46</f>
        <v>150.27833333333331</v>
      </c>
      <c r="K46" s="30"/>
    </row>
    <row r="47" spans="2:11" ht="12.75" customHeight="1" x14ac:dyDescent="0.2">
      <c r="B47" s="26" t="s">
        <v>7</v>
      </c>
      <c r="C47" s="125" t="s">
        <v>320</v>
      </c>
      <c r="D47" s="119"/>
      <c r="E47" s="119"/>
      <c r="F47" s="119"/>
      <c r="G47" s="119"/>
      <c r="H47" s="117"/>
      <c r="I47" s="31">
        <f>1/12+(1/12)*1/3</f>
        <v>0.1111111111111111</v>
      </c>
      <c r="J47" s="27">
        <f t="shared" si="0"/>
        <v>200.37111111111108</v>
      </c>
      <c r="K47" s="30"/>
    </row>
    <row r="48" spans="2:11" ht="12.75" customHeight="1" x14ac:dyDescent="0.2">
      <c r="B48" s="127" t="s">
        <v>42</v>
      </c>
      <c r="C48" s="119"/>
      <c r="D48" s="119"/>
      <c r="E48" s="119"/>
      <c r="F48" s="119"/>
      <c r="G48" s="119"/>
      <c r="H48" s="117"/>
      <c r="I48" s="32">
        <f>TRUNC(SUM(I46:I47),4)</f>
        <v>0.19439999999999999</v>
      </c>
      <c r="J48" s="1">
        <f>TRUNC(SUM(J46:J47),2)</f>
        <v>350.64</v>
      </c>
      <c r="K48" s="30"/>
    </row>
    <row r="49" spans="2:13" ht="7.5" customHeight="1" x14ac:dyDescent="0.2">
      <c r="B49" s="28"/>
      <c r="C49" s="28"/>
      <c r="D49" s="28"/>
      <c r="E49" s="28"/>
      <c r="F49" s="28"/>
      <c r="G49" s="28"/>
      <c r="H49" s="28"/>
      <c r="I49" s="33"/>
      <c r="J49" s="29"/>
      <c r="K49" s="30"/>
    </row>
    <row r="50" spans="2:13" ht="43.5" customHeight="1" x14ac:dyDescent="0.2">
      <c r="B50" s="130" t="s">
        <v>322</v>
      </c>
      <c r="C50" s="123"/>
      <c r="D50" s="123"/>
      <c r="E50" s="123"/>
      <c r="F50" s="123"/>
      <c r="G50" s="123"/>
      <c r="H50" s="123"/>
      <c r="I50" s="123"/>
      <c r="J50" s="123"/>
      <c r="K50" s="30"/>
    </row>
    <row r="51" spans="2:13" ht="29.25" customHeight="1" x14ac:dyDescent="0.2">
      <c r="B51" s="130" t="s">
        <v>323</v>
      </c>
      <c r="C51" s="123"/>
      <c r="D51" s="123"/>
      <c r="E51" s="123"/>
      <c r="F51" s="123"/>
      <c r="G51" s="123"/>
      <c r="H51" s="123"/>
      <c r="I51" s="123"/>
      <c r="J51" s="123"/>
      <c r="K51" s="30"/>
    </row>
    <row r="52" spans="2:13" ht="53.25" customHeight="1" x14ac:dyDescent="0.2">
      <c r="B52" s="130" t="s">
        <v>324</v>
      </c>
      <c r="C52" s="123"/>
      <c r="D52" s="123"/>
      <c r="E52" s="123"/>
      <c r="F52" s="123"/>
      <c r="G52" s="123"/>
      <c r="H52" s="123"/>
      <c r="I52" s="123"/>
      <c r="J52" s="123"/>
      <c r="K52" s="30"/>
    </row>
    <row r="53" spans="2:13" ht="12.75" customHeight="1" x14ac:dyDescent="0.2">
      <c r="B53" s="28"/>
      <c r="C53" s="28"/>
      <c r="D53" s="28"/>
      <c r="E53" s="28"/>
      <c r="F53" s="28"/>
      <c r="G53" s="28"/>
      <c r="H53" s="28"/>
      <c r="I53" s="33"/>
      <c r="J53" s="29"/>
      <c r="K53" s="30"/>
    </row>
    <row r="54" spans="2:13" ht="12.75" customHeight="1" x14ac:dyDescent="0.2">
      <c r="B54" s="124" t="s">
        <v>43</v>
      </c>
      <c r="C54" s="119"/>
      <c r="D54" s="119"/>
      <c r="E54" s="119"/>
      <c r="F54" s="119"/>
      <c r="G54" s="119"/>
      <c r="H54" s="117"/>
      <c r="I54" s="26" t="s">
        <v>41</v>
      </c>
      <c r="J54" s="26" t="s">
        <v>30</v>
      </c>
      <c r="K54" s="30"/>
      <c r="L54" s="34"/>
      <c r="M54" s="35"/>
    </row>
    <row r="55" spans="2:13" ht="12.75" customHeight="1" x14ac:dyDescent="0.2">
      <c r="B55" s="26" t="s">
        <v>5</v>
      </c>
      <c r="C55" s="125" t="s">
        <v>44</v>
      </c>
      <c r="D55" s="119"/>
      <c r="E55" s="119"/>
      <c r="F55" s="119"/>
      <c r="G55" s="119"/>
      <c r="H55" s="117"/>
      <c r="I55" s="31">
        <v>0.2</v>
      </c>
      <c r="J55" s="27">
        <f t="shared" ref="J55:J62" si="1">I55*($J$40+$J$48)</f>
        <v>430.79600000000005</v>
      </c>
      <c r="K55" s="30"/>
      <c r="L55" s="36"/>
      <c r="M55" s="35"/>
    </row>
    <row r="56" spans="2:13" ht="12.75" customHeight="1" x14ac:dyDescent="0.2">
      <c r="B56" s="26" t="s">
        <v>7</v>
      </c>
      <c r="C56" s="125" t="s">
        <v>45</v>
      </c>
      <c r="D56" s="119"/>
      <c r="E56" s="119"/>
      <c r="F56" s="119"/>
      <c r="G56" s="119"/>
      <c r="H56" s="117"/>
      <c r="I56" s="37">
        <v>2.5000000000000001E-2</v>
      </c>
      <c r="J56" s="27">
        <f t="shared" si="1"/>
        <v>53.849500000000006</v>
      </c>
      <c r="K56" s="30"/>
      <c r="L56" s="34"/>
    </row>
    <row r="57" spans="2:13" ht="12.75" customHeight="1" x14ac:dyDescent="0.2">
      <c r="B57" s="26" t="s">
        <v>9</v>
      </c>
      <c r="C57" s="125" t="s">
        <v>46</v>
      </c>
      <c r="D57" s="119"/>
      <c r="E57" s="119"/>
      <c r="F57" s="119"/>
      <c r="G57" s="119"/>
      <c r="H57" s="117"/>
      <c r="I57" s="38">
        <v>0.03</v>
      </c>
      <c r="J57" s="27">
        <f t="shared" si="1"/>
        <v>64.619399999999999</v>
      </c>
      <c r="K57" s="30"/>
      <c r="L57" s="34"/>
    </row>
    <row r="58" spans="2:13" ht="12.75" customHeight="1" x14ac:dyDescent="0.2">
      <c r="B58" s="26" t="s">
        <v>11</v>
      </c>
      <c r="C58" s="125" t="s">
        <v>47</v>
      </c>
      <c r="D58" s="119"/>
      <c r="E58" s="119"/>
      <c r="F58" s="119"/>
      <c r="G58" s="119"/>
      <c r="H58" s="117"/>
      <c r="I58" s="39">
        <v>1.4999999999999999E-2</v>
      </c>
      <c r="J58" s="27">
        <f t="shared" si="1"/>
        <v>32.309699999999999</v>
      </c>
      <c r="K58" s="30"/>
    </row>
    <row r="59" spans="2:13" ht="12.75" customHeight="1" x14ac:dyDescent="0.2">
      <c r="B59" s="26" t="s">
        <v>14</v>
      </c>
      <c r="C59" s="125" t="s">
        <v>48</v>
      </c>
      <c r="D59" s="119"/>
      <c r="E59" s="119"/>
      <c r="F59" s="119"/>
      <c r="G59" s="119"/>
      <c r="H59" s="117"/>
      <c r="I59" s="31">
        <v>0.01</v>
      </c>
      <c r="J59" s="27">
        <f t="shared" si="1"/>
        <v>21.5398</v>
      </c>
      <c r="K59" s="30"/>
    </row>
    <row r="60" spans="2:13" ht="12.75" customHeight="1" x14ac:dyDescent="0.2">
      <c r="B60" s="26" t="s">
        <v>36</v>
      </c>
      <c r="C60" s="125" t="s">
        <v>49</v>
      </c>
      <c r="D60" s="119"/>
      <c r="E60" s="119"/>
      <c r="F60" s="119"/>
      <c r="G60" s="119"/>
      <c r="H60" s="117"/>
      <c r="I60" s="31">
        <v>6.0000000000000001E-3</v>
      </c>
      <c r="J60" s="27">
        <f t="shared" si="1"/>
        <v>12.92388</v>
      </c>
      <c r="K60" s="30"/>
    </row>
    <row r="61" spans="2:13" ht="12.75" customHeight="1" x14ac:dyDescent="0.2">
      <c r="B61" s="26" t="s">
        <v>50</v>
      </c>
      <c r="C61" s="125" t="s">
        <v>51</v>
      </c>
      <c r="D61" s="119"/>
      <c r="E61" s="119"/>
      <c r="F61" s="119"/>
      <c r="G61" s="119"/>
      <c r="H61" s="117"/>
      <c r="I61" s="31">
        <v>2E-3</v>
      </c>
      <c r="J61" s="27">
        <f t="shared" si="1"/>
        <v>4.3079600000000005</v>
      </c>
      <c r="K61" s="30"/>
    </row>
    <row r="62" spans="2:13" ht="12.75" customHeight="1" x14ac:dyDescent="0.2">
      <c r="B62" s="26" t="s">
        <v>52</v>
      </c>
      <c r="C62" s="125" t="s">
        <v>53</v>
      </c>
      <c r="D62" s="119"/>
      <c r="E62" s="119"/>
      <c r="F62" s="119"/>
      <c r="G62" s="119"/>
      <c r="H62" s="117"/>
      <c r="I62" s="31">
        <v>0.08</v>
      </c>
      <c r="J62" s="27">
        <f t="shared" si="1"/>
        <v>172.3184</v>
      </c>
      <c r="K62" s="30"/>
    </row>
    <row r="63" spans="2:13" ht="12.75" customHeight="1" x14ac:dyDescent="0.2">
      <c r="B63" s="127" t="s">
        <v>54</v>
      </c>
      <c r="C63" s="119"/>
      <c r="D63" s="119"/>
      <c r="E63" s="119"/>
      <c r="F63" s="119"/>
      <c r="G63" s="119"/>
      <c r="H63" s="117"/>
      <c r="I63" s="32">
        <f>SUM(I55:I62)</f>
        <v>0.36800000000000005</v>
      </c>
      <c r="J63" s="1">
        <f>TRUNC(SUM(J55:J62),2)</f>
        <v>792.66</v>
      </c>
      <c r="K63" s="30"/>
      <c r="L63" s="40"/>
    </row>
    <row r="64" spans="2:13" ht="6.75" customHeight="1" x14ac:dyDescent="0.2">
      <c r="B64" s="28"/>
      <c r="C64" s="28"/>
      <c r="D64" s="28"/>
      <c r="E64" s="28"/>
      <c r="F64" s="28"/>
      <c r="G64" s="28"/>
      <c r="H64" s="28"/>
      <c r="I64" s="33"/>
      <c r="J64" s="29"/>
      <c r="K64" s="30"/>
      <c r="L64" s="40"/>
    </row>
    <row r="65" spans="1:26" ht="12.75" customHeight="1" x14ac:dyDescent="0.2">
      <c r="B65" s="130" t="s">
        <v>325</v>
      </c>
      <c r="C65" s="123"/>
      <c r="D65" s="123"/>
      <c r="E65" s="123"/>
      <c r="F65" s="123"/>
      <c r="G65" s="123"/>
      <c r="H65" s="123"/>
      <c r="I65" s="123"/>
      <c r="J65" s="123"/>
      <c r="K65" s="30"/>
      <c r="L65" s="40"/>
    </row>
    <row r="66" spans="1:26" ht="12.75" customHeight="1" x14ac:dyDescent="0.2">
      <c r="B66" s="130" t="s">
        <v>326</v>
      </c>
      <c r="C66" s="123"/>
      <c r="D66" s="123"/>
      <c r="E66" s="123"/>
      <c r="F66" s="123"/>
      <c r="G66" s="123"/>
      <c r="H66" s="123"/>
      <c r="I66" s="123"/>
      <c r="J66" s="123"/>
      <c r="K66" s="30"/>
      <c r="L66" s="40"/>
    </row>
    <row r="67" spans="1:26" ht="12.75" customHeight="1" x14ac:dyDescent="0.2">
      <c r="B67" s="130" t="s">
        <v>327</v>
      </c>
      <c r="C67" s="123"/>
      <c r="D67" s="123"/>
      <c r="E67" s="123"/>
      <c r="F67" s="123"/>
      <c r="G67" s="123"/>
      <c r="H67" s="123"/>
      <c r="I67" s="123"/>
      <c r="J67" s="123"/>
      <c r="K67" s="30"/>
      <c r="L67" s="40"/>
    </row>
    <row r="68" spans="1:26" ht="13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30"/>
      <c r="L68" s="40"/>
    </row>
    <row r="69" spans="1:26" ht="12.75" customHeight="1" x14ac:dyDescent="0.2">
      <c r="B69" s="124" t="s">
        <v>55</v>
      </c>
      <c r="C69" s="119"/>
      <c r="D69" s="119"/>
      <c r="E69" s="119"/>
      <c r="F69" s="119"/>
      <c r="G69" s="119"/>
      <c r="H69" s="119"/>
      <c r="I69" s="119"/>
      <c r="J69" s="117"/>
      <c r="K69" s="30"/>
    </row>
    <row r="70" spans="1:26" ht="12.75" customHeight="1" x14ac:dyDescent="0.2">
      <c r="B70" s="127"/>
      <c r="C70" s="119"/>
      <c r="D70" s="119"/>
      <c r="E70" s="117"/>
      <c r="F70" s="26" t="s">
        <v>56</v>
      </c>
      <c r="G70" s="26" t="s">
        <v>57</v>
      </c>
      <c r="H70" s="26" t="s">
        <v>185</v>
      </c>
      <c r="I70" s="26" t="s">
        <v>59</v>
      </c>
      <c r="J70" s="41" t="s">
        <v>30</v>
      </c>
      <c r="K70" s="30"/>
    </row>
    <row r="71" spans="1:26" ht="12.75" customHeight="1" x14ac:dyDescent="0.2">
      <c r="B71" s="26" t="s">
        <v>5</v>
      </c>
      <c r="C71" s="125" t="s">
        <v>60</v>
      </c>
      <c r="D71" s="119"/>
      <c r="E71" s="117"/>
      <c r="F71" s="42">
        <v>3.5</v>
      </c>
      <c r="G71" s="18">
        <v>2</v>
      </c>
      <c r="H71" s="18">
        <v>22</v>
      </c>
      <c r="I71" s="43">
        <v>0.06</v>
      </c>
      <c r="J71" s="44">
        <f>($F$71*$G$71*$H$71)-$I$71*$J$34</f>
        <v>45.799600000000012</v>
      </c>
      <c r="K71" s="30"/>
    </row>
    <row r="72" spans="1:26" ht="12.75" customHeight="1" x14ac:dyDescent="0.2">
      <c r="B72" s="26" t="s">
        <v>7</v>
      </c>
      <c r="C72" s="125" t="s">
        <v>61</v>
      </c>
      <c r="D72" s="119"/>
      <c r="E72" s="117"/>
      <c r="F72" s="42">
        <v>13.1</v>
      </c>
      <c r="G72" s="18">
        <v>1</v>
      </c>
      <c r="H72" s="18">
        <v>22</v>
      </c>
      <c r="I72" s="43">
        <v>0.2</v>
      </c>
      <c r="J72" s="44">
        <f>(F72*G72*H72)*(1-I72)</f>
        <v>230.56</v>
      </c>
      <c r="K72" s="30"/>
      <c r="L72" s="17"/>
    </row>
    <row r="73" spans="1:26" ht="12.75" customHeight="1" x14ac:dyDescent="0.2">
      <c r="B73" s="26" t="s">
        <v>9</v>
      </c>
      <c r="C73" s="125" t="s">
        <v>62</v>
      </c>
      <c r="D73" s="119"/>
      <c r="E73" s="117"/>
      <c r="F73" s="42">
        <v>113</v>
      </c>
      <c r="G73" s="18"/>
      <c r="H73" s="18"/>
      <c r="I73" s="43"/>
      <c r="J73" s="44">
        <f>F73</f>
        <v>113</v>
      </c>
      <c r="K73" s="30"/>
    </row>
    <row r="74" spans="1:26" ht="12.75" customHeight="1" x14ac:dyDescent="0.2">
      <c r="B74" s="26" t="s">
        <v>11</v>
      </c>
      <c r="C74" s="125" t="s">
        <v>37</v>
      </c>
      <c r="D74" s="119"/>
      <c r="E74" s="117"/>
      <c r="F74" s="42"/>
      <c r="G74" s="18"/>
      <c r="H74" s="18"/>
      <c r="I74" s="31"/>
      <c r="J74" s="45"/>
      <c r="K74" s="30"/>
    </row>
    <row r="75" spans="1:26" ht="12.75" customHeight="1" x14ac:dyDescent="0.2">
      <c r="B75" s="127" t="s">
        <v>63</v>
      </c>
      <c r="C75" s="119"/>
      <c r="D75" s="119"/>
      <c r="E75" s="119"/>
      <c r="F75" s="119"/>
      <c r="G75" s="119"/>
      <c r="H75" s="119"/>
      <c r="I75" s="117"/>
      <c r="J75" s="1">
        <f>TRUNC(SUM(J71:J74),2)</f>
        <v>389.35</v>
      </c>
      <c r="K75" s="30"/>
    </row>
    <row r="76" spans="1:26" ht="12.75" customHeight="1" x14ac:dyDescent="0.2">
      <c r="B76" s="28"/>
      <c r="C76" s="28"/>
      <c r="D76" s="28"/>
      <c r="E76" s="28"/>
      <c r="F76" s="28"/>
      <c r="G76" s="28"/>
      <c r="H76" s="28"/>
      <c r="I76" s="28"/>
      <c r="J76" s="29"/>
      <c r="K76" s="30"/>
    </row>
    <row r="77" spans="1:26" ht="12.75" customHeight="1" x14ac:dyDescent="0.2">
      <c r="B77" s="131" t="s">
        <v>328</v>
      </c>
      <c r="C77" s="123"/>
      <c r="D77" s="123"/>
      <c r="E77" s="123"/>
      <c r="F77" s="123"/>
      <c r="G77" s="123"/>
      <c r="H77" s="123"/>
      <c r="I77" s="123"/>
      <c r="J77" s="123"/>
      <c r="K77" s="30"/>
    </row>
    <row r="78" spans="1:26" ht="30" customHeight="1" x14ac:dyDescent="0.2">
      <c r="B78" s="130" t="s">
        <v>329</v>
      </c>
      <c r="C78" s="123"/>
      <c r="D78" s="123"/>
      <c r="E78" s="123"/>
      <c r="F78" s="123"/>
      <c r="G78" s="123"/>
      <c r="H78" s="123"/>
      <c r="I78" s="123"/>
      <c r="J78" s="123"/>
      <c r="K78" s="30"/>
    </row>
    <row r="79" spans="1:26" ht="12.75" customHeight="1" x14ac:dyDescent="0.2">
      <c r="A79" s="30"/>
      <c r="B79" s="46"/>
      <c r="C79" s="46"/>
      <c r="D79" s="46"/>
      <c r="E79" s="46"/>
      <c r="F79" s="46"/>
      <c r="G79" s="46"/>
      <c r="H79" s="46"/>
      <c r="I79" s="46"/>
      <c r="J79" s="4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B80" s="124" t="s">
        <v>64</v>
      </c>
      <c r="C80" s="119"/>
      <c r="D80" s="119"/>
      <c r="E80" s="119"/>
      <c r="F80" s="119"/>
      <c r="G80" s="119"/>
      <c r="H80" s="119"/>
      <c r="I80" s="119"/>
      <c r="J80" s="117"/>
      <c r="K80" s="30"/>
    </row>
    <row r="81" spans="2:12" ht="12.75" customHeight="1" x14ac:dyDescent="0.2">
      <c r="B81" s="127" t="s">
        <v>65</v>
      </c>
      <c r="C81" s="119"/>
      <c r="D81" s="119"/>
      <c r="E81" s="119"/>
      <c r="F81" s="119"/>
      <c r="G81" s="119"/>
      <c r="H81" s="119"/>
      <c r="I81" s="117"/>
      <c r="J81" s="26" t="s">
        <v>30</v>
      </c>
      <c r="K81" s="30"/>
    </row>
    <row r="82" spans="2:12" ht="12.75" customHeight="1" x14ac:dyDescent="0.2">
      <c r="B82" s="26" t="s">
        <v>66</v>
      </c>
      <c r="C82" s="125" t="s">
        <v>67</v>
      </c>
      <c r="D82" s="119"/>
      <c r="E82" s="119"/>
      <c r="F82" s="119"/>
      <c r="G82" s="119"/>
      <c r="H82" s="119"/>
      <c r="I82" s="117"/>
      <c r="J82" s="27">
        <f>J48</f>
        <v>350.64</v>
      </c>
      <c r="K82" s="30"/>
    </row>
    <row r="83" spans="2:12" ht="12.75" customHeight="1" x14ac:dyDescent="0.2">
      <c r="B83" s="26" t="s">
        <v>68</v>
      </c>
      <c r="C83" s="125" t="s">
        <v>69</v>
      </c>
      <c r="D83" s="119"/>
      <c r="E83" s="119"/>
      <c r="F83" s="119"/>
      <c r="G83" s="119"/>
      <c r="H83" s="119"/>
      <c r="I83" s="117"/>
      <c r="J83" s="27">
        <f>J63</f>
        <v>792.66</v>
      </c>
      <c r="K83" s="30"/>
    </row>
    <row r="84" spans="2:12" ht="12.75" customHeight="1" x14ac:dyDescent="0.2">
      <c r="B84" s="26" t="s">
        <v>70</v>
      </c>
      <c r="C84" s="125" t="s">
        <v>71</v>
      </c>
      <c r="D84" s="119"/>
      <c r="E84" s="119"/>
      <c r="F84" s="119"/>
      <c r="G84" s="119"/>
      <c r="H84" s="119"/>
      <c r="I84" s="117"/>
      <c r="J84" s="27"/>
      <c r="K84" s="30"/>
    </row>
    <row r="85" spans="2:12" ht="12.75" customHeight="1" x14ac:dyDescent="0.2">
      <c r="B85" s="127" t="s">
        <v>72</v>
      </c>
      <c r="C85" s="119"/>
      <c r="D85" s="119"/>
      <c r="E85" s="119"/>
      <c r="F85" s="119"/>
      <c r="G85" s="119"/>
      <c r="H85" s="119"/>
      <c r="I85" s="117"/>
      <c r="J85" s="1">
        <f>TRUNC(SUM(J82:J84),2)</f>
        <v>1143.3</v>
      </c>
      <c r="K85" s="30"/>
    </row>
    <row r="86" spans="2:12" ht="12.75" customHeight="1" x14ac:dyDescent="0.2">
      <c r="B86" s="47"/>
      <c r="C86" s="47"/>
      <c r="D86" s="47"/>
      <c r="E86" s="47"/>
      <c r="F86" s="47"/>
      <c r="G86" s="47"/>
      <c r="H86" s="47"/>
      <c r="I86" s="47"/>
      <c r="J86" s="48"/>
      <c r="K86" s="30"/>
    </row>
    <row r="87" spans="2:12" ht="12.75" customHeight="1" x14ac:dyDescent="0.2">
      <c r="B87" s="124" t="s">
        <v>73</v>
      </c>
      <c r="C87" s="119"/>
      <c r="D87" s="119"/>
      <c r="E87" s="119"/>
      <c r="F87" s="119"/>
      <c r="G87" s="119"/>
      <c r="H87" s="119"/>
      <c r="I87" s="119"/>
      <c r="J87" s="117"/>
      <c r="K87" s="30"/>
    </row>
    <row r="88" spans="2:12" ht="12.75" customHeight="1" x14ac:dyDescent="0.2">
      <c r="B88" s="125" t="s">
        <v>74</v>
      </c>
      <c r="C88" s="119"/>
      <c r="D88" s="119"/>
      <c r="E88" s="119"/>
      <c r="F88" s="119"/>
      <c r="G88" s="119"/>
      <c r="H88" s="119"/>
      <c r="I88" s="119"/>
      <c r="J88" s="117"/>
      <c r="K88" s="30"/>
    </row>
    <row r="89" spans="2:12" ht="12.75" customHeight="1" x14ac:dyDescent="0.2">
      <c r="B89" s="127" t="s">
        <v>75</v>
      </c>
      <c r="C89" s="119"/>
      <c r="D89" s="119"/>
      <c r="E89" s="119"/>
      <c r="F89" s="119"/>
      <c r="G89" s="119"/>
      <c r="H89" s="119"/>
      <c r="I89" s="117"/>
      <c r="J89" s="26" t="s">
        <v>76</v>
      </c>
      <c r="K89" s="30"/>
    </row>
    <row r="90" spans="2:12" ht="12.75" customHeight="1" x14ac:dyDescent="0.2">
      <c r="B90" s="125" t="s">
        <v>77</v>
      </c>
      <c r="C90" s="119"/>
      <c r="D90" s="119"/>
      <c r="E90" s="119"/>
      <c r="F90" s="119"/>
      <c r="G90" s="119"/>
      <c r="H90" s="119"/>
      <c r="I90" s="117"/>
      <c r="J90" s="31">
        <v>0.49685000000000001</v>
      </c>
      <c r="K90" s="30"/>
    </row>
    <row r="91" spans="2:12" ht="12.75" customHeight="1" x14ac:dyDescent="0.2">
      <c r="B91" s="125" t="s">
        <v>78</v>
      </c>
      <c r="C91" s="119"/>
      <c r="D91" s="119"/>
      <c r="E91" s="119"/>
      <c r="F91" s="119"/>
      <c r="G91" s="119"/>
      <c r="H91" s="119"/>
      <c r="I91" s="117"/>
      <c r="J91" s="31">
        <v>0.49685000000000001</v>
      </c>
      <c r="K91" s="30"/>
    </row>
    <row r="92" spans="2:12" ht="12.75" customHeight="1" x14ac:dyDescent="0.2">
      <c r="B92" s="125" t="s">
        <v>79</v>
      </c>
      <c r="C92" s="119"/>
      <c r="D92" s="119"/>
      <c r="E92" s="119"/>
      <c r="F92" s="119"/>
      <c r="G92" s="119"/>
      <c r="H92" s="119"/>
      <c r="I92" s="117"/>
      <c r="J92" s="31">
        <v>6.3E-3</v>
      </c>
      <c r="K92" s="30"/>
    </row>
    <row r="93" spans="2:12" ht="12.75" customHeight="1" x14ac:dyDescent="0.2">
      <c r="B93" s="125" t="s">
        <v>80</v>
      </c>
      <c r="C93" s="119"/>
      <c r="D93" s="119"/>
      <c r="E93" s="119"/>
      <c r="F93" s="119"/>
      <c r="G93" s="119"/>
      <c r="H93" s="119"/>
      <c r="I93" s="117"/>
      <c r="J93" s="49">
        <f>SUM(J90:J92)</f>
        <v>1</v>
      </c>
      <c r="K93" s="30"/>
    </row>
    <row r="94" spans="2:12" ht="6.75" customHeight="1" x14ac:dyDescent="0.2">
      <c r="B94" s="50"/>
      <c r="C94" s="51"/>
      <c r="D94" s="51"/>
      <c r="E94" s="51"/>
      <c r="F94" s="51"/>
      <c r="G94" s="51"/>
      <c r="H94" s="51"/>
      <c r="I94" s="51"/>
      <c r="J94" s="52"/>
      <c r="K94" s="30"/>
    </row>
    <row r="95" spans="2:12" ht="12.75" customHeight="1" x14ac:dyDescent="0.2">
      <c r="B95" s="26">
        <v>3</v>
      </c>
      <c r="C95" s="127" t="s">
        <v>81</v>
      </c>
      <c r="D95" s="119"/>
      <c r="E95" s="119"/>
      <c r="F95" s="119"/>
      <c r="G95" s="119"/>
      <c r="H95" s="117"/>
      <c r="I95" s="41" t="s">
        <v>41</v>
      </c>
      <c r="J95" s="26" t="s">
        <v>30</v>
      </c>
      <c r="K95" s="30"/>
    </row>
    <row r="96" spans="2:12" ht="12.75" customHeight="1" x14ac:dyDescent="0.2">
      <c r="B96" s="26" t="s">
        <v>5</v>
      </c>
      <c r="C96" s="125" t="s">
        <v>82</v>
      </c>
      <c r="D96" s="119"/>
      <c r="E96" s="119"/>
      <c r="F96" s="119"/>
      <c r="G96" s="119"/>
      <c r="H96" s="117"/>
      <c r="I96" s="31">
        <f t="shared" ref="I96:I102" si="2">J96/$J$40</f>
        <v>4.9454760010129356E-2</v>
      </c>
      <c r="J96" s="53">
        <f>(((($J$85-$J$83)+$J$40)/12)*$J$90)</f>
        <v>89.183746916666664</v>
      </c>
      <c r="K96" s="30"/>
      <c r="L96" s="54"/>
    </row>
    <row r="97" spans="2:12" ht="12.75" customHeight="1" x14ac:dyDescent="0.2">
      <c r="B97" s="26" t="s">
        <v>7</v>
      </c>
      <c r="C97" s="125" t="s">
        <v>83</v>
      </c>
      <c r="D97" s="119"/>
      <c r="E97" s="119"/>
      <c r="F97" s="119"/>
      <c r="G97" s="119"/>
      <c r="H97" s="117"/>
      <c r="I97" s="31">
        <f t="shared" si="2"/>
        <v>3.9563808008103484E-3</v>
      </c>
      <c r="J97" s="53">
        <f>($J$62/12)*$J$90</f>
        <v>7.1346997533333338</v>
      </c>
      <c r="K97" s="30"/>
      <c r="L97" s="54"/>
    </row>
    <row r="98" spans="2:12" ht="12.75" customHeight="1" x14ac:dyDescent="0.2">
      <c r="B98" s="26" t="s">
        <v>9</v>
      </c>
      <c r="C98" s="125" t="s">
        <v>84</v>
      </c>
      <c r="D98" s="119"/>
      <c r="E98" s="119"/>
      <c r="F98" s="119"/>
      <c r="G98" s="119"/>
      <c r="H98" s="117"/>
      <c r="I98" s="31">
        <f t="shared" si="2"/>
        <v>2.3738284804862089E-2</v>
      </c>
      <c r="J98" s="53">
        <f>$J$62*0.5*$J$90</f>
        <v>42.808198519999998</v>
      </c>
      <c r="K98" s="30"/>
      <c r="L98" s="54"/>
    </row>
    <row r="99" spans="2:12" ht="12.75" customHeight="1" x14ac:dyDescent="0.2">
      <c r="B99" s="26" t="s">
        <v>11</v>
      </c>
      <c r="C99" s="125" t="s">
        <v>85</v>
      </c>
      <c r="D99" s="119"/>
      <c r="E99" s="119"/>
      <c r="F99" s="119"/>
      <c r="G99" s="119"/>
      <c r="H99" s="117"/>
      <c r="I99" s="31">
        <f t="shared" si="2"/>
        <v>4.1404166666666672E-2</v>
      </c>
      <c r="J99" s="53">
        <f>(J40/12)*J91</f>
        <v>74.665789916666668</v>
      </c>
      <c r="K99" s="30"/>
      <c r="L99" s="54"/>
    </row>
    <row r="100" spans="2:12" ht="12.75" customHeight="1" x14ac:dyDescent="0.2">
      <c r="B100" s="26" t="s">
        <v>14</v>
      </c>
      <c r="C100" s="125" t="s">
        <v>86</v>
      </c>
      <c r="D100" s="119"/>
      <c r="E100" s="119"/>
      <c r="F100" s="119"/>
      <c r="G100" s="119"/>
      <c r="H100" s="117"/>
      <c r="I100" s="31">
        <f t="shared" si="2"/>
        <v>2.6249838494127559E-2</v>
      </c>
      <c r="J100" s="27">
        <f>(J85/12)*J91</f>
        <v>47.337383749999994</v>
      </c>
      <c r="K100" s="30"/>
    </row>
    <row r="101" spans="2:12" ht="12.75" customHeight="1" x14ac:dyDescent="0.2">
      <c r="B101" s="26" t="s">
        <v>36</v>
      </c>
      <c r="C101" s="125" t="s">
        <v>87</v>
      </c>
      <c r="D101" s="119"/>
      <c r="E101" s="119"/>
      <c r="F101" s="119"/>
      <c r="G101" s="119"/>
      <c r="H101" s="117"/>
      <c r="I101" s="31">
        <f t="shared" si="2"/>
        <v>2.3738284804862089E-2</v>
      </c>
      <c r="J101" s="27">
        <f>(J62*0.5)*J91</f>
        <v>42.808198519999998</v>
      </c>
      <c r="K101" s="30"/>
    </row>
    <row r="102" spans="2:12" ht="12.75" customHeight="1" x14ac:dyDescent="0.2">
      <c r="B102" s="26" t="s">
        <v>50</v>
      </c>
      <c r="C102" s="125" t="s">
        <v>88</v>
      </c>
      <c r="D102" s="119"/>
      <c r="E102" s="119"/>
      <c r="F102" s="119"/>
      <c r="G102" s="119"/>
      <c r="H102" s="117"/>
      <c r="I102" s="31">
        <f t="shared" si="2"/>
        <v>-1.224967005667262E-3</v>
      </c>
      <c r="J102" s="27">
        <f>-J82*J92</f>
        <v>-2.2090320000000001</v>
      </c>
      <c r="K102" s="30"/>
    </row>
    <row r="103" spans="2:12" ht="12.75" customHeight="1" x14ac:dyDescent="0.2">
      <c r="B103" s="127" t="s">
        <v>89</v>
      </c>
      <c r="C103" s="119"/>
      <c r="D103" s="119"/>
      <c r="E103" s="119"/>
      <c r="F103" s="119"/>
      <c r="G103" s="119"/>
      <c r="H103" s="117"/>
      <c r="I103" s="32">
        <f>TRUNC(SUM(I96:I101),4)</f>
        <v>0.16850000000000001</v>
      </c>
      <c r="J103" s="1">
        <f>TRUNC(SUM(J96:J101),2)</f>
        <v>303.93</v>
      </c>
      <c r="K103" s="30"/>
    </row>
    <row r="104" spans="2:12" ht="7.5" customHeight="1" x14ac:dyDescent="0.2">
      <c r="B104" s="28"/>
      <c r="C104" s="28"/>
      <c r="D104" s="28"/>
      <c r="E104" s="28"/>
      <c r="F104" s="28"/>
      <c r="G104" s="28"/>
      <c r="H104" s="28"/>
      <c r="I104" s="33"/>
      <c r="J104" s="29"/>
      <c r="K104" s="30"/>
    </row>
    <row r="105" spans="2:12" ht="28.5" customHeight="1" x14ac:dyDescent="0.2">
      <c r="B105" s="122" t="s">
        <v>330</v>
      </c>
      <c r="C105" s="123"/>
      <c r="D105" s="123"/>
      <c r="E105" s="123"/>
      <c r="F105" s="123"/>
      <c r="G105" s="123"/>
      <c r="H105" s="123"/>
      <c r="I105" s="123"/>
      <c r="J105" s="123"/>
      <c r="K105" s="30"/>
    </row>
    <row r="106" spans="2:12" ht="38.25" customHeight="1" x14ac:dyDescent="0.2">
      <c r="B106" s="122" t="s">
        <v>331</v>
      </c>
      <c r="C106" s="123"/>
      <c r="D106" s="123"/>
      <c r="E106" s="123"/>
      <c r="F106" s="123"/>
      <c r="G106" s="123"/>
      <c r="H106" s="123"/>
      <c r="I106" s="123"/>
      <c r="J106" s="123"/>
      <c r="K106" s="30"/>
    </row>
    <row r="107" spans="2:12" ht="24.75" customHeight="1" x14ac:dyDescent="0.2">
      <c r="B107" s="122" t="s">
        <v>332</v>
      </c>
      <c r="C107" s="123"/>
      <c r="D107" s="123"/>
      <c r="E107" s="123"/>
      <c r="F107" s="123"/>
      <c r="G107" s="123"/>
      <c r="H107" s="123"/>
      <c r="I107" s="123"/>
      <c r="J107" s="123"/>
      <c r="K107" s="30"/>
    </row>
    <row r="108" spans="2:12" ht="12.75" customHeight="1" x14ac:dyDescent="0.2">
      <c r="B108" s="122" t="s">
        <v>333</v>
      </c>
      <c r="C108" s="123"/>
      <c r="D108" s="123"/>
      <c r="E108" s="123"/>
      <c r="F108" s="123"/>
      <c r="G108" s="123"/>
      <c r="H108" s="123"/>
      <c r="I108" s="123"/>
      <c r="J108" s="123"/>
      <c r="K108" s="30"/>
    </row>
    <row r="109" spans="2:12" ht="38.25" customHeight="1" x14ac:dyDescent="0.2">
      <c r="B109" s="122" t="s">
        <v>334</v>
      </c>
      <c r="C109" s="123"/>
      <c r="D109" s="123"/>
      <c r="E109" s="123"/>
      <c r="F109" s="123"/>
      <c r="G109" s="123"/>
      <c r="H109" s="123"/>
      <c r="I109" s="123"/>
      <c r="J109" s="123"/>
      <c r="K109" s="30"/>
    </row>
    <row r="110" spans="2:12" ht="12.75" customHeight="1" x14ac:dyDescent="0.2">
      <c r="B110" s="128" t="s">
        <v>335</v>
      </c>
      <c r="C110" s="123"/>
      <c r="D110" s="123"/>
      <c r="E110" s="123"/>
      <c r="F110" s="123"/>
      <c r="G110" s="123"/>
      <c r="H110" s="123"/>
      <c r="I110" s="123"/>
      <c r="J110" s="123"/>
      <c r="K110" s="30"/>
    </row>
    <row r="111" spans="2:12" ht="9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30"/>
    </row>
    <row r="112" spans="2:12" ht="12.75" customHeight="1" x14ac:dyDescent="0.2">
      <c r="B112" s="124" t="s">
        <v>90</v>
      </c>
      <c r="C112" s="119"/>
      <c r="D112" s="119"/>
      <c r="E112" s="119"/>
      <c r="F112" s="119"/>
      <c r="G112" s="119"/>
      <c r="H112" s="119"/>
      <c r="I112" s="119"/>
      <c r="J112" s="117"/>
      <c r="K112" s="30"/>
    </row>
    <row r="113" spans="2:11" ht="12.75" customHeight="1" x14ac:dyDescent="0.2">
      <c r="B113" s="125" t="s">
        <v>91</v>
      </c>
      <c r="C113" s="119"/>
      <c r="D113" s="119"/>
      <c r="E113" s="119"/>
      <c r="F113" s="119"/>
      <c r="G113" s="119"/>
      <c r="H113" s="119"/>
      <c r="I113" s="119"/>
      <c r="J113" s="117"/>
      <c r="K113" s="30"/>
    </row>
    <row r="114" spans="2:11" ht="12.75" customHeight="1" x14ac:dyDescent="0.2">
      <c r="B114" s="120" t="s">
        <v>92</v>
      </c>
      <c r="C114" s="117"/>
      <c r="D114" s="120" t="s">
        <v>93</v>
      </c>
      <c r="E114" s="117"/>
      <c r="F114" s="120" t="s">
        <v>94</v>
      </c>
      <c r="G114" s="117"/>
      <c r="H114" s="120" t="s">
        <v>95</v>
      </c>
      <c r="I114" s="117"/>
      <c r="J114" s="18" t="s">
        <v>96</v>
      </c>
      <c r="K114" s="30"/>
    </row>
    <row r="115" spans="2:11" ht="13.5" customHeight="1" x14ac:dyDescent="0.2">
      <c r="B115" s="129" t="s">
        <v>97</v>
      </c>
      <c r="C115" s="117"/>
      <c r="D115" s="118"/>
      <c r="E115" s="117"/>
      <c r="F115" s="118">
        <v>30</v>
      </c>
      <c r="G115" s="117"/>
      <c r="H115" s="116">
        <f>(252/365)</f>
        <v>0.69041095890410964</v>
      </c>
      <c r="I115" s="117"/>
      <c r="J115" s="55">
        <f t="shared" ref="J115:J126" si="3">D115*F115*H115</f>
        <v>0</v>
      </c>
      <c r="K115" s="30"/>
    </row>
    <row r="116" spans="2:11" ht="12.75" customHeight="1" x14ac:dyDescent="0.2">
      <c r="B116" s="129" t="s">
        <v>98</v>
      </c>
      <c r="C116" s="117"/>
      <c r="D116" s="118"/>
      <c r="E116" s="117"/>
      <c r="F116" s="118">
        <v>1</v>
      </c>
      <c r="G116" s="117"/>
      <c r="H116" s="116">
        <v>1</v>
      </c>
      <c r="I116" s="117"/>
      <c r="J116" s="55">
        <f t="shared" si="3"/>
        <v>0</v>
      </c>
      <c r="K116" s="30"/>
    </row>
    <row r="117" spans="2:11" ht="12.75" customHeight="1" x14ac:dyDescent="0.2">
      <c r="B117" s="129" t="s">
        <v>99</v>
      </c>
      <c r="C117" s="117"/>
      <c r="D117" s="118"/>
      <c r="E117" s="117"/>
      <c r="F117" s="118">
        <v>15</v>
      </c>
      <c r="G117" s="117"/>
      <c r="H117" s="116">
        <f t="shared" ref="H117:H118" si="4">(252/365)</f>
        <v>0.69041095890410964</v>
      </c>
      <c r="I117" s="117"/>
      <c r="J117" s="55">
        <f t="shared" si="3"/>
        <v>0</v>
      </c>
      <c r="K117" s="30"/>
    </row>
    <row r="118" spans="2:11" ht="12.75" customHeight="1" x14ac:dyDescent="0.2">
      <c r="B118" s="129" t="s">
        <v>100</v>
      </c>
      <c r="C118" s="117"/>
      <c r="D118" s="118"/>
      <c r="E118" s="117"/>
      <c r="F118" s="118">
        <v>5</v>
      </c>
      <c r="G118" s="117"/>
      <c r="H118" s="116">
        <f t="shared" si="4"/>
        <v>0.69041095890410964</v>
      </c>
      <c r="I118" s="117"/>
      <c r="J118" s="55">
        <f t="shared" si="3"/>
        <v>0</v>
      </c>
      <c r="K118" s="30"/>
    </row>
    <row r="119" spans="2:11" ht="12.75" customHeight="1" x14ac:dyDescent="0.2">
      <c r="B119" s="129" t="s">
        <v>101</v>
      </c>
      <c r="C119" s="117"/>
      <c r="D119" s="118"/>
      <c r="E119" s="117"/>
      <c r="F119" s="118">
        <v>2</v>
      </c>
      <c r="G119" s="117"/>
      <c r="H119" s="116">
        <v>1</v>
      </c>
      <c r="I119" s="117"/>
      <c r="J119" s="55">
        <f t="shared" si="3"/>
        <v>0</v>
      </c>
      <c r="K119" s="30"/>
    </row>
    <row r="120" spans="2:11" ht="12.75" customHeight="1" x14ac:dyDescent="0.2">
      <c r="B120" s="129" t="s">
        <v>102</v>
      </c>
      <c r="C120" s="117"/>
      <c r="D120" s="118"/>
      <c r="E120" s="117"/>
      <c r="F120" s="118">
        <v>2</v>
      </c>
      <c r="G120" s="117"/>
      <c r="H120" s="116">
        <f>(252/365)</f>
        <v>0.69041095890410964</v>
      </c>
      <c r="I120" s="117"/>
      <c r="J120" s="55">
        <f t="shared" si="3"/>
        <v>0</v>
      </c>
      <c r="K120" s="30"/>
    </row>
    <row r="121" spans="2:11" ht="12.75" customHeight="1" x14ac:dyDescent="0.2">
      <c r="B121" s="129" t="s">
        <v>103</v>
      </c>
      <c r="C121" s="117"/>
      <c r="D121" s="118"/>
      <c r="E121" s="117"/>
      <c r="F121" s="118">
        <v>3</v>
      </c>
      <c r="G121" s="117"/>
      <c r="H121" s="116">
        <v>1</v>
      </c>
      <c r="I121" s="117"/>
      <c r="J121" s="55">
        <f t="shared" si="3"/>
        <v>0</v>
      </c>
      <c r="K121" s="30"/>
    </row>
    <row r="122" spans="2:11" ht="12.75" customHeight="1" x14ac:dyDescent="0.2">
      <c r="B122" s="129" t="s">
        <v>104</v>
      </c>
      <c r="C122" s="117"/>
      <c r="D122" s="118"/>
      <c r="E122" s="117"/>
      <c r="F122" s="118">
        <v>1</v>
      </c>
      <c r="G122" s="117"/>
      <c r="H122" s="116">
        <v>1</v>
      </c>
      <c r="I122" s="117"/>
      <c r="J122" s="55">
        <f t="shared" si="3"/>
        <v>0</v>
      </c>
      <c r="K122" s="30"/>
    </row>
    <row r="123" spans="2:11" ht="12.75" customHeight="1" x14ac:dyDescent="0.2">
      <c r="B123" s="129" t="s">
        <v>105</v>
      </c>
      <c r="C123" s="117"/>
      <c r="D123" s="118"/>
      <c r="E123" s="117"/>
      <c r="F123" s="118">
        <v>1</v>
      </c>
      <c r="G123" s="117"/>
      <c r="H123" s="116">
        <v>1</v>
      </c>
      <c r="I123" s="117"/>
      <c r="J123" s="55">
        <f t="shared" si="3"/>
        <v>0</v>
      </c>
      <c r="K123" s="30"/>
    </row>
    <row r="124" spans="2:11" ht="12.75" customHeight="1" x14ac:dyDescent="0.2">
      <c r="B124" s="129" t="s">
        <v>106</v>
      </c>
      <c r="C124" s="117"/>
      <c r="D124" s="118"/>
      <c r="E124" s="117"/>
      <c r="F124" s="118">
        <v>20</v>
      </c>
      <c r="G124" s="117"/>
      <c r="H124" s="116">
        <f t="shared" ref="H124:H125" si="5">(252/365)</f>
        <v>0.69041095890410964</v>
      </c>
      <c r="I124" s="117"/>
      <c r="J124" s="55">
        <f t="shared" si="3"/>
        <v>0</v>
      </c>
      <c r="K124" s="30"/>
    </row>
    <row r="125" spans="2:11" ht="12.75" customHeight="1" x14ac:dyDescent="0.2">
      <c r="B125" s="129" t="s">
        <v>107</v>
      </c>
      <c r="C125" s="117"/>
      <c r="D125" s="118"/>
      <c r="E125" s="117"/>
      <c r="F125" s="118">
        <v>180</v>
      </c>
      <c r="G125" s="117"/>
      <c r="H125" s="116">
        <f t="shared" si="5"/>
        <v>0.69041095890410964</v>
      </c>
      <c r="I125" s="117"/>
      <c r="J125" s="55">
        <f t="shared" si="3"/>
        <v>0</v>
      </c>
      <c r="K125" s="30"/>
    </row>
    <row r="126" spans="2:11" ht="12.75" customHeight="1" x14ac:dyDescent="0.2">
      <c r="B126" s="129" t="s">
        <v>108</v>
      </c>
      <c r="C126" s="117"/>
      <c r="D126" s="118"/>
      <c r="E126" s="117"/>
      <c r="F126" s="118">
        <v>6</v>
      </c>
      <c r="G126" s="117"/>
      <c r="H126" s="116">
        <v>1</v>
      </c>
      <c r="I126" s="117"/>
      <c r="J126" s="55">
        <f t="shared" si="3"/>
        <v>0</v>
      </c>
      <c r="K126" s="30"/>
    </row>
    <row r="127" spans="2:11" ht="12.75" customHeight="1" x14ac:dyDescent="0.2">
      <c r="B127" s="118" t="s">
        <v>109</v>
      </c>
      <c r="C127" s="119"/>
      <c r="D127" s="119"/>
      <c r="E127" s="119"/>
      <c r="F127" s="119"/>
      <c r="G127" s="119"/>
      <c r="H127" s="119"/>
      <c r="I127" s="117"/>
      <c r="J127" s="55">
        <f>SUM(J115:J126)</f>
        <v>0</v>
      </c>
      <c r="K127" s="30"/>
    </row>
    <row r="128" spans="2:11" ht="12.75" customHeight="1" x14ac:dyDescent="0.2">
      <c r="B128" s="93"/>
      <c r="C128" s="93"/>
      <c r="D128" s="94"/>
      <c r="E128" s="94"/>
      <c r="F128" s="94"/>
      <c r="G128" s="94"/>
      <c r="H128" s="95"/>
      <c r="I128" s="95"/>
      <c r="J128" s="56"/>
      <c r="K128" s="30"/>
    </row>
    <row r="129" spans="2:11" ht="12.75" customHeight="1" x14ac:dyDescent="0.2">
      <c r="B129" s="120" t="s">
        <v>110</v>
      </c>
      <c r="C129" s="119"/>
      <c r="D129" s="119"/>
      <c r="E129" s="119"/>
      <c r="F129" s="119"/>
      <c r="G129" s="117"/>
      <c r="H129" s="30"/>
      <c r="I129" s="30"/>
      <c r="J129" s="30"/>
      <c r="K129" s="30"/>
    </row>
    <row r="130" spans="2:11" ht="12.75" customHeight="1" x14ac:dyDescent="0.2">
      <c r="B130" s="118" t="s">
        <v>111</v>
      </c>
      <c r="C130" s="117"/>
      <c r="D130" s="118" t="s">
        <v>112</v>
      </c>
      <c r="E130" s="117"/>
      <c r="F130" s="118" t="s">
        <v>113</v>
      </c>
      <c r="G130" s="117"/>
      <c r="K130" s="30"/>
    </row>
    <row r="131" spans="2:11" ht="12.75" customHeight="1" x14ac:dyDescent="0.2">
      <c r="B131" s="121">
        <f>J40+J85+J103</f>
        <v>3250.5699999999997</v>
      </c>
      <c r="C131" s="117"/>
      <c r="D131" s="118">
        <v>30</v>
      </c>
      <c r="E131" s="117"/>
      <c r="F131" s="121">
        <f>B131/D131</f>
        <v>108.35233333333332</v>
      </c>
      <c r="G131" s="117"/>
      <c r="H131" s="96"/>
      <c r="I131" s="96"/>
      <c r="J131" s="96"/>
      <c r="K131" s="30"/>
    </row>
    <row r="132" spans="2:11" ht="12.75" customHeight="1" x14ac:dyDescent="0.2">
      <c r="B132" s="97"/>
      <c r="C132" s="97"/>
      <c r="D132" s="97"/>
      <c r="E132" s="96"/>
      <c r="F132" s="96"/>
      <c r="G132" s="96"/>
      <c r="H132" s="98"/>
      <c r="I132" s="98"/>
      <c r="J132" s="25"/>
      <c r="K132" s="30"/>
    </row>
    <row r="133" spans="2:11" ht="36" customHeight="1" x14ac:dyDescent="0.2">
      <c r="B133" s="122" t="s">
        <v>336</v>
      </c>
      <c r="C133" s="123"/>
      <c r="D133" s="123"/>
      <c r="E133" s="123"/>
      <c r="F133" s="123"/>
      <c r="G133" s="123"/>
      <c r="H133" s="123"/>
      <c r="I133" s="123"/>
      <c r="J133" s="123"/>
      <c r="K133" s="30"/>
    </row>
    <row r="134" spans="2:11" ht="25.5" customHeight="1" x14ac:dyDescent="0.2">
      <c r="B134" s="122" t="s">
        <v>337</v>
      </c>
      <c r="C134" s="123"/>
      <c r="D134" s="123"/>
      <c r="E134" s="123"/>
      <c r="F134" s="123"/>
      <c r="G134" s="123"/>
      <c r="H134" s="123"/>
      <c r="I134" s="123"/>
      <c r="J134" s="123"/>
      <c r="K134" s="30"/>
    </row>
    <row r="135" spans="2:11" ht="12.75" customHeight="1" x14ac:dyDescent="0.2">
      <c r="B135" s="122" t="s">
        <v>338</v>
      </c>
      <c r="C135" s="123"/>
      <c r="D135" s="123"/>
      <c r="E135" s="123"/>
      <c r="F135" s="123"/>
      <c r="G135" s="123"/>
      <c r="H135" s="123"/>
      <c r="I135" s="123"/>
      <c r="J135" s="123"/>
      <c r="K135" s="30"/>
    </row>
    <row r="136" spans="2:11" ht="12.75" customHeight="1" x14ac:dyDescent="0.2">
      <c r="B136" s="122" t="s">
        <v>339</v>
      </c>
      <c r="C136" s="123"/>
      <c r="D136" s="123"/>
      <c r="E136" s="123"/>
      <c r="F136" s="123"/>
      <c r="G136" s="123"/>
      <c r="H136" s="123"/>
      <c r="I136" s="123"/>
      <c r="J136" s="123"/>
      <c r="K136" s="30"/>
    </row>
    <row r="137" spans="2:11" ht="12.75" customHeight="1" x14ac:dyDescent="0.2">
      <c r="B137" s="122" t="s">
        <v>340</v>
      </c>
      <c r="C137" s="123"/>
      <c r="D137" s="123"/>
      <c r="E137" s="123"/>
      <c r="F137" s="123"/>
      <c r="G137" s="123"/>
      <c r="H137" s="123"/>
      <c r="I137" s="123"/>
      <c r="J137" s="123"/>
      <c r="K137" s="30"/>
    </row>
    <row r="138" spans="2:11" ht="12.75" customHeight="1" x14ac:dyDescent="0.2">
      <c r="B138" s="97"/>
      <c r="C138" s="97"/>
      <c r="D138" s="96"/>
      <c r="E138" s="96"/>
      <c r="F138" s="96"/>
      <c r="G138" s="96"/>
      <c r="H138" s="98"/>
      <c r="I138" s="98"/>
      <c r="J138" s="25"/>
      <c r="K138" s="30"/>
    </row>
    <row r="139" spans="2:11" ht="12.75" customHeight="1" x14ac:dyDescent="0.2">
      <c r="B139" s="124" t="s">
        <v>114</v>
      </c>
      <c r="C139" s="119"/>
      <c r="D139" s="119"/>
      <c r="E139" s="119"/>
      <c r="F139" s="119"/>
      <c r="G139" s="119"/>
      <c r="H139" s="117"/>
      <c r="I139" s="41" t="s">
        <v>41</v>
      </c>
      <c r="J139" s="26" t="s">
        <v>30</v>
      </c>
      <c r="K139" s="30"/>
    </row>
    <row r="140" spans="2:11" ht="12.75" customHeight="1" x14ac:dyDescent="0.2">
      <c r="B140" s="57"/>
      <c r="C140" s="50"/>
      <c r="D140" s="51"/>
      <c r="E140" s="51"/>
      <c r="F140" s="58"/>
      <c r="G140" s="59" t="s">
        <v>113</v>
      </c>
      <c r="H140" s="60" t="s">
        <v>115</v>
      </c>
      <c r="I140" s="41"/>
      <c r="J140" s="52"/>
      <c r="K140" s="30"/>
    </row>
    <row r="141" spans="2:11" ht="12.75" customHeight="1" x14ac:dyDescent="0.2">
      <c r="B141" s="26" t="s">
        <v>5</v>
      </c>
      <c r="C141" s="125" t="s">
        <v>116</v>
      </c>
      <c r="D141" s="119"/>
      <c r="E141" s="119"/>
      <c r="F141" s="117"/>
      <c r="G141" s="172">
        <f>F131</f>
        <v>108.35233333333332</v>
      </c>
      <c r="H141" s="61">
        <v>1</v>
      </c>
      <c r="I141" s="37">
        <f t="shared" ref="I141:I146" si="6">J141/$J$40</f>
        <v>5.0070209229047822E-3</v>
      </c>
      <c r="J141" s="53">
        <f t="shared" ref="J141:J146" si="7">($G$141*H141)/12</f>
        <v>9.0293611111111094</v>
      </c>
      <c r="K141" s="30"/>
    </row>
    <row r="142" spans="2:11" ht="12.75" customHeight="1" x14ac:dyDescent="0.2">
      <c r="B142" s="26" t="s">
        <v>7</v>
      </c>
      <c r="C142" s="125" t="s">
        <v>117</v>
      </c>
      <c r="D142" s="119"/>
      <c r="E142" s="119"/>
      <c r="F142" s="117"/>
      <c r="G142" s="173"/>
      <c r="H142" s="61">
        <v>1</v>
      </c>
      <c r="I142" s="37">
        <f t="shared" si="6"/>
        <v>5.0070209229047822E-3</v>
      </c>
      <c r="J142" s="53">
        <f t="shared" si="7"/>
        <v>9.0293611111111094</v>
      </c>
      <c r="K142" s="30"/>
    </row>
    <row r="143" spans="2:11" ht="12.75" customHeight="1" x14ac:dyDescent="0.2">
      <c r="B143" s="26" t="s">
        <v>9</v>
      </c>
      <c r="C143" s="125" t="s">
        <v>118</v>
      </c>
      <c r="D143" s="119"/>
      <c r="E143" s="119"/>
      <c r="F143" s="117"/>
      <c r="G143" s="173"/>
      <c r="H143" s="61">
        <v>1</v>
      </c>
      <c r="I143" s="37">
        <f t="shared" si="6"/>
        <v>5.0070209229047822E-3</v>
      </c>
      <c r="J143" s="53">
        <f t="shared" si="7"/>
        <v>9.0293611111111094</v>
      </c>
      <c r="K143" s="30"/>
    </row>
    <row r="144" spans="2:11" ht="12.75" customHeight="1" x14ac:dyDescent="0.2">
      <c r="B144" s="26" t="s">
        <v>11</v>
      </c>
      <c r="C144" s="125" t="s">
        <v>341</v>
      </c>
      <c r="D144" s="119"/>
      <c r="E144" s="119"/>
      <c r="F144" s="117"/>
      <c r="G144" s="173"/>
      <c r="H144" s="61">
        <v>1</v>
      </c>
      <c r="I144" s="37">
        <f t="shared" si="6"/>
        <v>5.0070209229047822E-3</v>
      </c>
      <c r="J144" s="53">
        <f t="shared" si="7"/>
        <v>9.0293611111111094</v>
      </c>
      <c r="K144" s="30"/>
    </row>
    <row r="145" spans="2:11" ht="12.75" customHeight="1" x14ac:dyDescent="0.2">
      <c r="B145" s="26" t="s">
        <v>14</v>
      </c>
      <c r="C145" s="125" t="s">
        <v>119</v>
      </c>
      <c r="D145" s="119"/>
      <c r="E145" s="119"/>
      <c r="F145" s="117"/>
      <c r="G145" s="173"/>
      <c r="H145" s="61">
        <v>1</v>
      </c>
      <c r="I145" s="37">
        <f t="shared" si="6"/>
        <v>5.0070209229047822E-3</v>
      </c>
      <c r="J145" s="53">
        <f t="shared" si="7"/>
        <v>9.0293611111111094</v>
      </c>
      <c r="K145" s="30"/>
    </row>
    <row r="146" spans="2:11" ht="12.75" customHeight="1" x14ac:dyDescent="0.2">
      <c r="B146" s="26" t="s">
        <v>36</v>
      </c>
      <c r="C146" s="125" t="s">
        <v>120</v>
      </c>
      <c r="D146" s="119"/>
      <c r="E146" s="119"/>
      <c r="F146" s="117"/>
      <c r="G146" s="174"/>
      <c r="H146" s="61">
        <v>1</v>
      </c>
      <c r="I146" s="37">
        <f t="shared" si="6"/>
        <v>5.0070209229047822E-3</v>
      </c>
      <c r="J146" s="53">
        <f t="shared" si="7"/>
        <v>9.0293611111111094</v>
      </c>
      <c r="K146" s="30"/>
    </row>
    <row r="147" spans="2:11" ht="12.75" customHeight="1" x14ac:dyDescent="0.2">
      <c r="B147" s="127" t="s">
        <v>121</v>
      </c>
      <c r="C147" s="119"/>
      <c r="D147" s="119"/>
      <c r="E147" s="119"/>
      <c r="F147" s="119"/>
      <c r="G147" s="119"/>
      <c r="H147" s="117"/>
      <c r="I147" s="32">
        <f>TRUNC(SUM(I141:I146),4)</f>
        <v>0.03</v>
      </c>
      <c r="J147" s="1">
        <f>TRUNC(SUM(J141:J146),2)</f>
        <v>54.17</v>
      </c>
      <c r="K147" s="30"/>
    </row>
    <row r="148" spans="2:11" ht="8.25" customHeight="1" x14ac:dyDescent="0.2">
      <c r="B148" s="47"/>
      <c r="C148" s="47"/>
      <c r="D148" s="47"/>
      <c r="E148" s="47"/>
      <c r="F148" s="47"/>
      <c r="G148" s="47"/>
      <c r="H148" s="47"/>
      <c r="I148" s="62"/>
      <c r="J148" s="48"/>
      <c r="K148" s="30"/>
    </row>
    <row r="149" spans="2:11" ht="31.5" customHeight="1" x14ac:dyDescent="0.2">
      <c r="B149" s="130" t="s">
        <v>342</v>
      </c>
      <c r="C149" s="123"/>
      <c r="D149" s="123"/>
      <c r="E149" s="123"/>
      <c r="F149" s="123"/>
      <c r="G149" s="123"/>
      <c r="H149" s="123"/>
      <c r="I149" s="123"/>
      <c r="J149" s="123"/>
      <c r="K149" s="30"/>
    </row>
    <row r="150" spans="2:11" ht="10.5" customHeight="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30"/>
    </row>
    <row r="151" spans="2:11" ht="12.75" customHeight="1" x14ac:dyDescent="0.2">
      <c r="B151" s="28"/>
      <c r="C151" s="28"/>
      <c r="D151" s="28"/>
      <c r="E151" s="28"/>
      <c r="F151" s="28"/>
      <c r="G151" s="28"/>
      <c r="H151" s="28"/>
      <c r="I151" s="33"/>
      <c r="J151" s="29"/>
      <c r="K151" s="30"/>
    </row>
    <row r="152" spans="2:11" ht="12.75" customHeight="1" x14ac:dyDescent="0.2">
      <c r="B152" s="124" t="s">
        <v>122</v>
      </c>
      <c r="C152" s="119"/>
      <c r="D152" s="119"/>
      <c r="E152" s="119"/>
      <c r="F152" s="119"/>
      <c r="G152" s="119"/>
      <c r="H152" s="119"/>
      <c r="I152" s="119"/>
      <c r="J152" s="117"/>
      <c r="K152" s="30"/>
    </row>
    <row r="153" spans="2:11" ht="12.75" customHeight="1" x14ac:dyDescent="0.2">
      <c r="B153" s="124" t="s">
        <v>123</v>
      </c>
      <c r="C153" s="119"/>
      <c r="D153" s="119"/>
      <c r="E153" s="119"/>
      <c r="F153" s="119"/>
      <c r="G153" s="119"/>
      <c r="H153" s="119"/>
      <c r="I153" s="117"/>
      <c r="J153" s="26" t="s">
        <v>30</v>
      </c>
      <c r="K153" s="30"/>
    </row>
    <row r="154" spans="2:11" ht="12.75" customHeight="1" x14ac:dyDescent="0.2">
      <c r="B154" s="26" t="s">
        <v>124</v>
      </c>
      <c r="C154" s="125" t="s">
        <v>125</v>
      </c>
      <c r="D154" s="119"/>
      <c r="E154" s="119"/>
      <c r="F154" s="119"/>
      <c r="G154" s="119"/>
      <c r="H154" s="119"/>
      <c r="I154" s="117"/>
      <c r="J154" s="27">
        <f>J147</f>
        <v>54.17</v>
      </c>
      <c r="K154" s="30"/>
    </row>
    <row r="155" spans="2:11" ht="12.75" customHeight="1" x14ac:dyDescent="0.2">
      <c r="B155" s="26" t="s">
        <v>126</v>
      </c>
      <c r="C155" s="125" t="s">
        <v>127</v>
      </c>
      <c r="D155" s="119"/>
      <c r="E155" s="119"/>
      <c r="F155" s="119"/>
      <c r="G155" s="119"/>
      <c r="H155" s="119"/>
      <c r="I155" s="117"/>
      <c r="J155" s="27">
        <v>0</v>
      </c>
      <c r="K155" s="30"/>
    </row>
    <row r="156" spans="2:11" ht="12.75" customHeight="1" x14ac:dyDescent="0.2">
      <c r="B156" s="127" t="s">
        <v>128</v>
      </c>
      <c r="C156" s="119"/>
      <c r="D156" s="119"/>
      <c r="E156" s="119"/>
      <c r="F156" s="119"/>
      <c r="G156" s="119"/>
      <c r="H156" s="119"/>
      <c r="I156" s="117"/>
      <c r="J156" s="1">
        <f>SUM(J154:J155)</f>
        <v>54.17</v>
      </c>
      <c r="K156" s="30"/>
    </row>
    <row r="157" spans="2:11" ht="12.75" customHeight="1" x14ac:dyDescent="0.2">
      <c r="B157" s="47"/>
      <c r="C157" s="47"/>
      <c r="D157" s="47"/>
      <c r="E157" s="47"/>
      <c r="F157" s="47"/>
      <c r="G157" s="47"/>
      <c r="H157" s="47"/>
      <c r="I157" s="47"/>
      <c r="J157" s="48"/>
      <c r="K157" s="30"/>
    </row>
    <row r="158" spans="2:11" ht="12.75" customHeight="1" x14ac:dyDescent="0.2">
      <c r="B158" s="124" t="s">
        <v>186</v>
      </c>
      <c r="C158" s="119"/>
      <c r="D158" s="119"/>
      <c r="E158" s="119"/>
      <c r="F158" s="119"/>
      <c r="G158" s="119"/>
      <c r="H158" s="119"/>
      <c r="I158" s="119"/>
      <c r="J158" s="117"/>
      <c r="K158" s="30"/>
    </row>
    <row r="159" spans="2:11" ht="12.75" customHeight="1" x14ac:dyDescent="0.2">
      <c r="B159" s="125"/>
      <c r="C159" s="119"/>
      <c r="D159" s="117"/>
      <c r="E159" s="120" t="s">
        <v>130</v>
      </c>
      <c r="F159" s="117"/>
      <c r="G159" s="30" t="s">
        <v>76</v>
      </c>
      <c r="H159" s="63" t="s">
        <v>187</v>
      </c>
      <c r="I159" s="120" t="s">
        <v>188</v>
      </c>
      <c r="J159" s="117"/>
      <c r="K159" s="30"/>
    </row>
    <row r="160" spans="2:11" ht="12.75" customHeight="1" x14ac:dyDescent="0.2">
      <c r="B160" s="125"/>
      <c r="C160" s="119"/>
      <c r="D160" s="117"/>
      <c r="E160" s="126">
        <f>J40+J85+J103+J127</f>
        <v>3250.5699999999997</v>
      </c>
      <c r="F160" s="117"/>
      <c r="G160" s="64">
        <v>1.61E-2</v>
      </c>
      <c r="H160" s="27"/>
      <c r="I160" s="126">
        <f>E160*G160</f>
        <v>52.334176999999997</v>
      </c>
      <c r="J160" s="117"/>
      <c r="K160" s="30"/>
    </row>
    <row r="161" spans="2:16" ht="12.75" customHeight="1" x14ac:dyDescent="0.2">
      <c r="B161" s="120" t="s">
        <v>132</v>
      </c>
      <c r="C161" s="119"/>
      <c r="D161" s="119"/>
      <c r="E161" s="119"/>
      <c r="F161" s="119"/>
      <c r="G161" s="119"/>
      <c r="H161" s="117"/>
      <c r="I161" s="126">
        <f>SUM(I160:J160)</f>
        <v>52.334176999999997</v>
      </c>
      <c r="J161" s="117"/>
      <c r="K161" s="30"/>
    </row>
    <row r="162" spans="2:16" ht="11.25" customHeight="1" x14ac:dyDescent="0.2">
      <c r="B162" s="28"/>
      <c r="C162" s="28"/>
      <c r="D162" s="28"/>
      <c r="E162" s="28"/>
      <c r="F162" s="28"/>
      <c r="G162" s="28"/>
      <c r="H162" s="28"/>
      <c r="I162" s="28"/>
      <c r="J162" s="29"/>
      <c r="K162" s="30"/>
    </row>
    <row r="163" spans="2:16" ht="39" customHeight="1" x14ac:dyDescent="0.2">
      <c r="B163" s="122" t="s">
        <v>343</v>
      </c>
      <c r="C163" s="123"/>
      <c r="D163" s="123"/>
      <c r="E163" s="123"/>
      <c r="F163" s="123"/>
      <c r="G163" s="123"/>
      <c r="H163" s="123"/>
      <c r="I163" s="123"/>
      <c r="J163" s="123"/>
      <c r="K163" s="30"/>
    </row>
    <row r="164" spans="2:16" ht="12.75" customHeight="1" x14ac:dyDescent="0.2">
      <c r="B164" s="97"/>
      <c r="C164" s="97"/>
      <c r="D164" s="97"/>
      <c r="E164" s="97"/>
      <c r="F164" s="97"/>
      <c r="G164" s="97"/>
      <c r="H164" s="97"/>
      <c r="I164" s="97"/>
      <c r="J164" s="97"/>
      <c r="K164" s="30"/>
    </row>
    <row r="165" spans="2:16" ht="12.75" customHeight="1" x14ac:dyDescent="0.2">
      <c r="B165" s="97"/>
      <c r="C165" s="97"/>
      <c r="D165" s="97"/>
      <c r="E165" s="97"/>
      <c r="F165" s="97"/>
      <c r="G165" s="97"/>
      <c r="H165" s="97"/>
      <c r="I165" s="97"/>
      <c r="J165" s="97"/>
      <c r="K165" s="30"/>
    </row>
    <row r="166" spans="2:16" ht="12.75" customHeight="1" x14ac:dyDescent="0.2">
      <c r="B166" s="124" t="s">
        <v>139</v>
      </c>
      <c r="C166" s="119"/>
      <c r="D166" s="119"/>
      <c r="E166" s="119"/>
      <c r="F166" s="119"/>
      <c r="G166" s="119"/>
      <c r="H166" s="119"/>
      <c r="I166" s="119"/>
      <c r="J166" s="117"/>
      <c r="K166" s="30"/>
    </row>
    <row r="167" spans="2:16" ht="12.75" customHeight="1" x14ac:dyDescent="0.2">
      <c r="B167" s="26">
        <v>5</v>
      </c>
      <c r="C167" s="127" t="s">
        <v>140</v>
      </c>
      <c r="D167" s="119"/>
      <c r="E167" s="119"/>
      <c r="F167" s="119"/>
      <c r="G167" s="119"/>
      <c r="H167" s="117"/>
      <c r="I167" s="26"/>
      <c r="J167" s="26" t="s">
        <v>30</v>
      </c>
      <c r="K167" s="30"/>
    </row>
    <row r="168" spans="2:16" ht="12.75" customHeight="1" x14ac:dyDescent="0.2">
      <c r="B168" s="26" t="s">
        <v>5</v>
      </c>
      <c r="C168" s="170" t="s">
        <v>141</v>
      </c>
      <c r="D168" s="119"/>
      <c r="E168" s="119"/>
      <c r="F168" s="119"/>
      <c r="G168" s="119"/>
      <c r="H168" s="117"/>
      <c r="I168" s="18" t="s">
        <v>142</v>
      </c>
      <c r="J168" s="65">
        <f>UNIFORMES!E9</f>
        <v>55.195</v>
      </c>
      <c r="K168" s="30"/>
      <c r="P168" s="30"/>
    </row>
    <row r="169" spans="2:16" ht="12.75" customHeight="1" x14ac:dyDescent="0.2">
      <c r="B169" s="26" t="s">
        <v>7</v>
      </c>
      <c r="C169" s="170" t="s">
        <v>143</v>
      </c>
      <c r="D169" s="119"/>
      <c r="E169" s="119"/>
      <c r="F169" s="119"/>
      <c r="G169" s="119"/>
      <c r="H169" s="117"/>
      <c r="I169" s="60" t="s">
        <v>142</v>
      </c>
      <c r="J169" s="27">
        <f>FERRAMENTAS!F59</f>
        <v>24.628458333333331</v>
      </c>
      <c r="K169" s="30"/>
    </row>
    <row r="170" spans="2:16" ht="12.75" customHeight="1" x14ac:dyDescent="0.2">
      <c r="B170" s="26" t="s">
        <v>9</v>
      </c>
      <c r="C170" s="170" t="s">
        <v>144</v>
      </c>
      <c r="D170" s="119"/>
      <c r="E170" s="119"/>
      <c r="F170" s="119"/>
      <c r="G170" s="119"/>
      <c r="H170" s="117"/>
      <c r="I170" s="60" t="s">
        <v>142</v>
      </c>
      <c r="J170" s="27">
        <f>EPIS!F22</f>
        <v>82.195000000000007</v>
      </c>
      <c r="K170" s="30"/>
    </row>
    <row r="171" spans="2:16" ht="12.75" customHeight="1" x14ac:dyDescent="0.2">
      <c r="B171" s="26" t="s">
        <v>11</v>
      </c>
      <c r="C171" s="170"/>
      <c r="D171" s="119"/>
      <c r="E171" s="119"/>
      <c r="F171" s="119"/>
      <c r="G171" s="119"/>
      <c r="H171" s="117"/>
      <c r="I171" s="18" t="s">
        <v>142</v>
      </c>
      <c r="J171" s="66">
        <v>0</v>
      </c>
      <c r="K171" s="30"/>
    </row>
    <row r="172" spans="2:16" ht="12.75" customHeight="1" x14ac:dyDescent="0.2">
      <c r="B172" s="127" t="s">
        <v>145</v>
      </c>
      <c r="C172" s="119"/>
      <c r="D172" s="119"/>
      <c r="E172" s="119"/>
      <c r="F172" s="119"/>
      <c r="G172" s="119"/>
      <c r="H172" s="117"/>
      <c r="I172" s="32" t="s">
        <v>142</v>
      </c>
      <c r="J172" s="1">
        <f>TRUNC(SUM(J168:J171),2)</f>
        <v>162.01</v>
      </c>
      <c r="K172" s="30"/>
    </row>
    <row r="173" spans="2:16" ht="12.75" customHeight="1" x14ac:dyDescent="0.2">
      <c r="B173" s="171"/>
      <c r="C173" s="119"/>
      <c r="D173" s="119"/>
      <c r="E173" s="119"/>
      <c r="F173" s="119"/>
      <c r="G173" s="119"/>
      <c r="H173" s="119"/>
      <c r="I173" s="119"/>
      <c r="J173" s="166"/>
      <c r="K173" s="30"/>
    </row>
    <row r="174" spans="2:16" ht="12.75" customHeight="1" x14ac:dyDescent="0.2">
      <c r="B174" s="124" t="s">
        <v>146</v>
      </c>
      <c r="C174" s="119"/>
      <c r="D174" s="119"/>
      <c r="E174" s="119"/>
      <c r="F174" s="119"/>
      <c r="G174" s="119"/>
      <c r="H174" s="119"/>
      <c r="I174" s="119"/>
      <c r="J174" s="117"/>
      <c r="K174" s="30"/>
    </row>
    <row r="175" spans="2:16" ht="12.75" customHeight="1" x14ac:dyDescent="0.2">
      <c r="B175" s="26">
        <v>6</v>
      </c>
      <c r="C175" s="127" t="s">
        <v>147</v>
      </c>
      <c r="D175" s="119"/>
      <c r="E175" s="119"/>
      <c r="F175" s="119"/>
      <c r="G175" s="119"/>
      <c r="H175" s="117"/>
      <c r="I175" s="41" t="s">
        <v>41</v>
      </c>
      <c r="J175" s="26" t="s">
        <v>30</v>
      </c>
      <c r="K175" s="30"/>
    </row>
    <row r="176" spans="2:16" ht="12.75" customHeight="1" x14ac:dyDescent="0.2">
      <c r="B176" s="26" t="s">
        <v>5</v>
      </c>
      <c r="C176" s="125" t="s">
        <v>148</v>
      </c>
      <c r="D176" s="119"/>
      <c r="E176" s="119"/>
      <c r="F176" s="119"/>
      <c r="G176" s="119"/>
      <c r="H176" s="117"/>
      <c r="I176" s="64">
        <v>5.0700000000000002E-2</v>
      </c>
      <c r="J176" s="53">
        <f>TRUNC(I176*J194,2)</f>
        <v>175.76</v>
      </c>
      <c r="K176" s="30"/>
    </row>
    <row r="177" spans="2:12" ht="12.75" customHeight="1" x14ac:dyDescent="0.2">
      <c r="B177" s="26" t="s">
        <v>7</v>
      </c>
      <c r="C177" s="125" t="s">
        <v>149</v>
      </c>
      <c r="D177" s="119"/>
      <c r="E177" s="119"/>
      <c r="F177" s="119"/>
      <c r="G177" s="119"/>
      <c r="H177" s="117"/>
      <c r="I177" s="64">
        <v>5.3800000000000001E-2</v>
      </c>
      <c r="J177" s="53">
        <f>TRUNC(I177*(J176+J194),2)</f>
        <v>195.96</v>
      </c>
      <c r="K177" s="30"/>
    </row>
    <row r="178" spans="2:12" ht="12.75" customHeight="1" x14ac:dyDescent="0.2">
      <c r="B178" s="26" t="s">
        <v>9</v>
      </c>
      <c r="C178" s="124" t="s">
        <v>150</v>
      </c>
      <c r="D178" s="119"/>
      <c r="E178" s="119"/>
      <c r="F178" s="119"/>
      <c r="G178" s="119"/>
      <c r="H178" s="117"/>
      <c r="I178" s="37"/>
      <c r="J178" s="99"/>
      <c r="K178" s="30"/>
    </row>
    <row r="179" spans="2:12" ht="12.75" customHeight="1" x14ac:dyDescent="0.2">
      <c r="B179" s="26" t="s">
        <v>151</v>
      </c>
      <c r="C179" s="125" t="s">
        <v>152</v>
      </c>
      <c r="D179" s="119"/>
      <c r="E179" s="119"/>
      <c r="F179" s="119"/>
      <c r="G179" s="119"/>
      <c r="H179" s="166"/>
      <c r="I179" s="100">
        <v>1.6500000000000001E-2</v>
      </c>
      <c r="J179" s="101">
        <f>((J194)/1-(I182))*I179</f>
        <v>57.199023750000002</v>
      </c>
      <c r="K179" s="30"/>
    </row>
    <row r="180" spans="2:12" ht="12.75" customHeight="1" x14ac:dyDescent="0.2">
      <c r="B180" s="26" t="s">
        <v>153</v>
      </c>
      <c r="C180" s="125" t="s">
        <v>136</v>
      </c>
      <c r="D180" s="119"/>
      <c r="E180" s="119"/>
      <c r="F180" s="119"/>
      <c r="G180" s="119"/>
      <c r="H180" s="166"/>
      <c r="I180" s="100">
        <v>7.5999999999999998E-2</v>
      </c>
      <c r="J180" s="101">
        <f>((J194)/1-(I182))*I180</f>
        <v>263.46217000000001</v>
      </c>
      <c r="K180" s="30"/>
    </row>
    <row r="181" spans="2:12" ht="12.75" customHeight="1" x14ac:dyDescent="0.2">
      <c r="B181" s="26" t="s">
        <v>154</v>
      </c>
      <c r="C181" s="125" t="s">
        <v>155</v>
      </c>
      <c r="D181" s="119"/>
      <c r="E181" s="119"/>
      <c r="F181" s="119"/>
      <c r="G181" s="119"/>
      <c r="H181" s="166"/>
      <c r="I181" s="102">
        <v>0.05</v>
      </c>
      <c r="J181" s="101">
        <f>((J194)/1-(I182))*I181</f>
        <v>173.330375</v>
      </c>
      <c r="K181" s="30"/>
    </row>
    <row r="182" spans="2:12" ht="12.75" customHeight="1" x14ac:dyDescent="0.2">
      <c r="B182" s="127" t="s">
        <v>156</v>
      </c>
      <c r="C182" s="119"/>
      <c r="D182" s="119"/>
      <c r="E182" s="119"/>
      <c r="F182" s="119"/>
      <c r="G182" s="119"/>
      <c r="H182" s="166"/>
      <c r="I182" s="103">
        <f>SUM(I179:I181)</f>
        <v>0.14250000000000002</v>
      </c>
      <c r="J182" s="104">
        <f>TRUNC(SUM(J176:J181),2)</f>
        <v>865.71</v>
      </c>
      <c r="K182" s="30"/>
    </row>
    <row r="183" spans="2:12" ht="12.75" customHeight="1" x14ac:dyDescent="0.2">
      <c r="B183" s="17"/>
      <c r="C183" s="175"/>
      <c r="D183" s="123"/>
      <c r="E183" s="123"/>
      <c r="F183" s="123"/>
      <c r="G183" s="123"/>
      <c r="H183" s="123"/>
      <c r="I183" s="123"/>
      <c r="J183" s="123"/>
    </row>
    <row r="184" spans="2:12" ht="12.75" customHeight="1" x14ac:dyDescent="0.2">
      <c r="B184" s="35"/>
      <c r="C184" s="67"/>
      <c r="D184" s="67"/>
      <c r="E184" s="67"/>
      <c r="F184" s="67"/>
      <c r="G184" s="67"/>
      <c r="H184" s="67"/>
      <c r="I184" s="68"/>
      <c r="J184" s="69"/>
      <c r="L184" s="70"/>
    </row>
    <row r="185" spans="2:12" ht="12.75" customHeight="1" x14ac:dyDescent="0.2">
      <c r="B185" s="108" t="s">
        <v>157</v>
      </c>
      <c r="L185" s="70"/>
    </row>
    <row r="186" spans="2:12" ht="12.75" customHeight="1" x14ac:dyDescent="0.2"/>
    <row r="187" spans="2:12" ht="12.75" customHeight="1" x14ac:dyDescent="0.2">
      <c r="B187" s="127"/>
      <c r="C187" s="119"/>
      <c r="D187" s="119"/>
      <c r="E187" s="119"/>
      <c r="F187" s="119"/>
      <c r="G187" s="119"/>
      <c r="H187" s="119"/>
      <c r="I187" s="119"/>
      <c r="J187" s="117"/>
      <c r="L187" s="71"/>
    </row>
    <row r="188" spans="2:12" ht="12.75" customHeight="1" x14ac:dyDescent="0.2">
      <c r="B188" s="127" t="s">
        <v>159</v>
      </c>
      <c r="C188" s="119"/>
      <c r="D188" s="119"/>
      <c r="E188" s="119"/>
      <c r="F188" s="119"/>
      <c r="G188" s="119"/>
      <c r="H188" s="119"/>
      <c r="I188" s="117"/>
      <c r="J188" s="26" t="s">
        <v>30</v>
      </c>
    </row>
    <row r="189" spans="2:12" ht="12.75" customHeight="1" x14ac:dyDescent="0.2">
      <c r="B189" s="18" t="s">
        <v>5</v>
      </c>
      <c r="C189" s="125" t="str">
        <f>B32</f>
        <v>MÓDULO 1 - COMPOSIÇÃO DA REMUNERAÇÃO</v>
      </c>
      <c r="D189" s="119"/>
      <c r="E189" s="119"/>
      <c r="F189" s="119"/>
      <c r="G189" s="119"/>
      <c r="H189" s="119"/>
      <c r="I189" s="117"/>
      <c r="J189" s="27">
        <f>J40</f>
        <v>1803.34</v>
      </c>
    </row>
    <row r="190" spans="2:12" ht="12.75" customHeight="1" x14ac:dyDescent="0.2">
      <c r="B190" s="18" t="s">
        <v>7</v>
      </c>
      <c r="C190" s="125" t="str">
        <f>B44</f>
        <v>MÓDULO 2 – ENCARGOS E BENEFÍCIOS ANUAIS, MENSAIS E DIÁRIOS</v>
      </c>
      <c r="D190" s="119"/>
      <c r="E190" s="119"/>
      <c r="F190" s="119"/>
      <c r="G190" s="119"/>
      <c r="H190" s="119"/>
      <c r="I190" s="117"/>
      <c r="J190" s="27">
        <f>J85</f>
        <v>1143.3</v>
      </c>
    </row>
    <row r="191" spans="2:12" ht="12.75" customHeight="1" x14ac:dyDescent="0.2">
      <c r="B191" s="18" t="s">
        <v>9</v>
      </c>
      <c r="C191" s="125" t="str">
        <f>B87</f>
        <v>MÓDULO 3 – PROVISÃO PARA RESCISÃO</v>
      </c>
      <c r="D191" s="119"/>
      <c r="E191" s="119"/>
      <c r="F191" s="119"/>
      <c r="G191" s="119"/>
      <c r="H191" s="119"/>
      <c r="I191" s="117"/>
      <c r="J191" s="27">
        <f>J103</f>
        <v>303.93</v>
      </c>
      <c r="L191" s="71"/>
    </row>
    <row r="192" spans="2:12" ht="12.75" customHeight="1" x14ac:dyDescent="0.2">
      <c r="B192" s="18" t="s">
        <v>11</v>
      </c>
      <c r="C192" s="125" t="str">
        <f>B112</f>
        <v>MÓDULO 4 – CUSTO DE REPOSIÇÃO DO PROFISSIONAL AUSENTE</v>
      </c>
      <c r="D192" s="119"/>
      <c r="E192" s="119"/>
      <c r="F192" s="119"/>
      <c r="G192" s="119"/>
      <c r="H192" s="119"/>
      <c r="I192" s="117"/>
      <c r="J192" s="27">
        <f>J156</f>
        <v>54.17</v>
      </c>
      <c r="L192" s="71"/>
    </row>
    <row r="193" spans="2:12" ht="12.75" customHeight="1" x14ac:dyDescent="0.2">
      <c r="B193" s="18" t="s">
        <v>14</v>
      </c>
      <c r="C193" s="125" t="str">
        <f>B166</f>
        <v>MÓDULO 5 – INSUMOS DIVERSOS</v>
      </c>
      <c r="D193" s="119"/>
      <c r="E193" s="119"/>
      <c r="F193" s="119"/>
      <c r="G193" s="119"/>
      <c r="H193" s="119"/>
      <c r="I193" s="117"/>
      <c r="J193" s="27">
        <f>J172</f>
        <v>162.01</v>
      </c>
    </row>
    <row r="194" spans="2:12" ht="12.75" customHeight="1" x14ac:dyDescent="0.2">
      <c r="B194" s="26"/>
      <c r="C194" s="127" t="s">
        <v>160</v>
      </c>
      <c r="D194" s="119"/>
      <c r="E194" s="119"/>
      <c r="F194" s="119"/>
      <c r="G194" s="119"/>
      <c r="H194" s="119"/>
      <c r="I194" s="117"/>
      <c r="J194" s="1">
        <f>TRUNC(SUM(J189:J193),2)</f>
        <v>3466.75</v>
      </c>
      <c r="L194" s="70"/>
    </row>
    <row r="195" spans="2:12" ht="12.75" customHeight="1" x14ac:dyDescent="0.2">
      <c r="B195" s="18" t="s">
        <v>36</v>
      </c>
      <c r="C195" s="125" t="str">
        <f>B174</f>
        <v>MÓDULO 6 – CUSTOS INDIRETOS, TRIBUTOS E LUCRO</v>
      </c>
      <c r="D195" s="119"/>
      <c r="E195" s="119"/>
      <c r="F195" s="119"/>
      <c r="G195" s="119"/>
      <c r="H195" s="119"/>
      <c r="I195" s="117"/>
      <c r="J195" s="27">
        <f>J182</f>
        <v>865.71</v>
      </c>
    </row>
    <row r="196" spans="2:12" ht="12.75" customHeight="1" x14ac:dyDescent="0.2">
      <c r="B196" s="127" t="s">
        <v>161</v>
      </c>
      <c r="C196" s="119"/>
      <c r="D196" s="119"/>
      <c r="E196" s="119"/>
      <c r="F196" s="119"/>
      <c r="G196" s="119"/>
      <c r="H196" s="119"/>
      <c r="I196" s="117"/>
      <c r="J196" s="1">
        <f>TRUNC(SUM(J194:J195),2)</f>
        <v>4332.46</v>
      </c>
    </row>
    <row r="197" spans="2:12" ht="12.75" customHeight="1" x14ac:dyDescent="0.2">
      <c r="J197" s="70"/>
    </row>
    <row r="198" spans="2:12" ht="12.75" hidden="1" customHeight="1" x14ac:dyDescent="0.2">
      <c r="B198" s="17"/>
      <c r="C198" s="135" t="s">
        <v>162</v>
      </c>
      <c r="D198" s="123"/>
      <c r="E198" s="123"/>
      <c r="F198" s="123"/>
      <c r="G198" s="123"/>
      <c r="H198" s="123"/>
      <c r="I198" s="28"/>
      <c r="J198" s="28"/>
    </row>
    <row r="199" spans="2:12" ht="40.5" hidden="1" customHeight="1" x14ac:dyDescent="0.2">
      <c r="B199" s="165" t="s">
        <v>163</v>
      </c>
      <c r="C199" s="158"/>
      <c r="D199" s="165" t="s">
        <v>164</v>
      </c>
      <c r="E199" s="158"/>
      <c r="F199" s="165" t="s">
        <v>165</v>
      </c>
      <c r="G199" s="158"/>
      <c r="H199" s="72" t="s">
        <v>166</v>
      </c>
      <c r="I199" s="73" t="s">
        <v>167</v>
      </c>
      <c r="J199" s="74" t="s">
        <v>30</v>
      </c>
    </row>
    <row r="200" spans="2:12" ht="12.75" hidden="1" customHeight="1" x14ac:dyDescent="0.2">
      <c r="B200" s="151" t="s">
        <v>168</v>
      </c>
      <c r="C200" s="152"/>
      <c r="D200" s="153" t="s">
        <v>169</v>
      </c>
      <c r="E200" s="154"/>
      <c r="F200" s="155"/>
      <c r="G200" s="156"/>
      <c r="H200" s="75" t="s">
        <v>169</v>
      </c>
      <c r="I200" s="76"/>
      <c r="J200" s="77">
        <v>0</v>
      </c>
    </row>
    <row r="201" spans="2:12" ht="12.75" hidden="1" customHeight="1" x14ac:dyDescent="0.2">
      <c r="B201" s="120" t="s">
        <v>170</v>
      </c>
      <c r="C201" s="117"/>
      <c r="D201" s="167" t="s">
        <v>169</v>
      </c>
      <c r="E201" s="156"/>
      <c r="F201" s="142"/>
      <c r="G201" s="143"/>
      <c r="H201" s="78" t="s">
        <v>169</v>
      </c>
      <c r="I201" s="79"/>
      <c r="J201" s="80">
        <v>0</v>
      </c>
    </row>
    <row r="202" spans="2:12" ht="12.75" hidden="1" customHeight="1" x14ac:dyDescent="0.2">
      <c r="B202" s="120" t="s">
        <v>171</v>
      </c>
      <c r="C202" s="117"/>
      <c r="D202" s="167" t="s">
        <v>169</v>
      </c>
      <c r="E202" s="156"/>
      <c r="F202" s="142"/>
      <c r="G202" s="143"/>
      <c r="H202" s="78" t="s">
        <v>169</v>
      </c>
      <c r="I202" s="79"/>
      <c r="J202" s="80">
        <v>0</v>
      </c>
    </row>
    <row r="203" spans="2:12" ht="12.75" hidden="1" customHeight="1" x14ac:dyDescent="0.2">
      <c r="B203" s="120" t="s">
        <v>172</v>
      </c>
      <c r="C203" s="117"/>
      <c r="D203" s="167" t="s">
        <v>169</v>
      </c>
      <c r="E203" s="156"/>
      <c r="F203" s="142"/>
      <c r="G203" s="143"/>
      <c r="H203" s="78" t="s">
        <v>169</v>
      </c>
      <c r="I203" s="79"/>
      <c r="J203" s="80">
        <v>0</v>
      </c>
    </row>
    <row r="204" spans="2:12" ht="12.75" hidden="1" customHeight="1" x14ac:dyDescent="0.2">
      <c r="B204" s="141"/>
      <c r="C204" s="117"/>
      <c r="D204" s="142"/>
      <c r="E204" s="143"/>
      <c r="F204" s="142"/>
      <c r="G204" s="143"/>
      <c r="H204" s="81"/>
      <c r="I204" s="82"/>
      <c r="J204" s="80"/>
    </row>
    <row r="205" spans="2:12" ht="12.75" hidden="1" customHeight="1" x14ac:dyDescent="0.2">
      <c r="B205" s="144"/>
      <c r="C205" s="145"/>
      <c r="D205" s="146"/>
      <c r="E205" s="147"/>
      <c r="F205" s="146"/>
      <c r="G205" s="147"/>
      <c r="H205" s="83"/>
      <c r="I205" s="84"/>
      <c r="J205" s="85"/>
    </row>
    <row r="206" spans="2:12" ht="12.75" hidden="1" customHeight="1" x14ac:dyDescent="0.2">
      <c r="B206" s="148" t="s">
        <v>173</v>
      </c>
      <c r="C206" s="149"/>
      <c r="D206" s="149"/>
      <c r="E206" s="149"/>
      <c r="F206" s="149"/>
      <c r="G206" s="149"/>
      <c r="H206" s="149"/>
      <c r="I206" s="150"/>
      <c r="J206" s="86">
        <f>SUM(J204:J205)</f>
        <v>0</v>
      </c>
    </row>
    <row r="207" spans="2:12" ht="12.75" hidden="1" customHeight="1" x14ac:dyDescent="0.2"/>
    <row r="208" spans="2:12" ht="12.75" hidden="1" customHeight="1" x14ac:dyDescent="0.2">
      <c r="B208" s="17" t="s">
        <v>174</v>
      </c>
      <c r="C208" s="135" t="s">
        <v>175</v>
      </c>
      <c r="D208" s="123"/>
      <c r="E208" s="123"/>
      <c r="F208" s="123"/>
      <c r="G208" s="123"/>
      <c r="H208" s="123"/>
      <c r="I208" s="28"/>
      <c r="J208" s="28"/>
    </row>
    <row r="209" spans="2:10" ht="12.75" hidden="1" customHeight="1" x14ac:dyDescent="0.2">
      <c r="B209" s="157" t="s">
        <v>176</v>
      </c>
      <c r="C209" s="139"/>
      <c r="D209" s="139"/>
      <c r="E209" s="139"/>
      <c r="F209" s="139"/>
      <c r="G209" s="139"/>
      <c r="H209" s="139"/>
      <c r="I209" s="139"/>
      <c r="J209" s="158"/>
    </row>
    <row r="210" spans="2:10" ht="12.75" hidden="1" customHeight="1" x14ac:dyDescent="0.2">
      <c r="B210" s="87"/>
      <c r="C210" s="159" t="s">
        <v>177</v>
      </c>
      <c r="D210" s="139"/>
      <c r="E210" s="139"/>
      <c r="F210" s="139"/>
      <c r="G210" s="139"/>
      <c r="H210" s="139"/>
      <c r="I210" s="158"/>
      <c r="J210" s="74" t="s">
        <v>30</v>
      </c>
    </row>
    <row r="211" spans="2:10" ht="12.75" hidden="1" customHeight="1" x14ac:dyDescent="0.2">
      <c r="B211" s="88" t="s">
        <v>5</v>
      </c>
      <c r="C211" s="160" t="s">
        <v>178</v>
      </c>
      <c r="D211" s="161"/>
      <c r="E211" s="161"/>
      <c r="F211" s="161"/>
      <c r="G211" s="161"/>
      <c r="H211" s="161"/>
      <c r="I211" s="162"/>
      <c r="J211" s="89">
        <f>J179</f>
        <v>57.199023750000002</v>
      </c>
    </row>
    <row r="212" spans="2:10" ht="12.75" hidden="1" customHeight="1" x14ac:dyDescent="0.2">
      <c r="B212" s="90" t="s">
        <v>7</v>
      </c>
      <c r="C212" s="125" t="s">
        <v>179</v>
      </c>
      <c r="D212" s="119"/>
      <c r="E212" s="119"/>
      <c r="F212" s="119"/>
      <c r="G212" s="119"/>
      <c r="H212" s="119"/>
      <c r="I212" s="117"/>
      <c r="J212" s="91" t="e">
        <f>#REF!</f>
        <v>#REF!</v>
      </c>
    </row>
    <row r="213" spans="2:10" ht="12.75" hidden="1" customHeight="1" x14ac:dyDescent="0.2">
      <c r="B213" s="90" t="s">
        <v>9</v>
      </c>
      <c r="C213" s="163" t="s">
        <v>180</v>
      </c>
      <c r="D213" s="164"/>
      <c r="E213" s="164"/>
      <c r="F213" s="164"/>
      <c r="G213" s="164"/>
      <c r="H213" s="164"/>
      <c r="I213" s="145"/>
      <c r="J213" s="91">
        <f>J182</f>
        <v>865.71</v>
      </c>
    </row>
    <row r="214" spans="2:10" ht="12.75" hidden="1" customHeight="1" x14ac:dyDescent="0.2">
      <c r="B214" s="138" t="s">
        <v>181</v>
      </c>
      <c r="C214" s="139"/>
      <c r="D214" s="139"/>
      <c r="E214" s="139"/>
      <c r="F214" s="139"/>
      <c r="G214" s="139"/>
      <c r="H214" s="139"/>
      <c r="I214" s="140"/>
      <c r="J214" s="86" t="e">
        <f>SUM(J211:J213)</f>
        <v>#REF!</v>
      </c>
    </row>
    <row r="215" spans="2:10" ht="12.75" hidden="1" customHeight="1" x14ac:dyDescent="0.2">
      <c r="B215" s="17" t="s">
        <v>182</v>
      </c>
      <c r="C215" s="30" t="s">
        <v>183</v>
      </c>
    </row>
    <row r="216" spans="2:10" ht="12.75" hidden="1" customHeight="1" x14ac:dyDescent="0.2"/>
    <row r="217" spans="2:10" ht="12.75" hidden="1" customHeight="1" x14ac:dyDescent="0.2"/>
    <row r="218" spans="2:10" ht="12.75" customHeight="1" x14ac:dyDescent="0.2"/>
    <row r="219" spans="2:10" ht="41.25" customHeight="1" x14ac:dyDescent="0.2">
      <c r="B219" s="122"/>
      <c r="C219" s="123"/>
      <c r="D219" s="123"/>
      <c r="E219" s="123"/>
      <c r="F219" s="123"/>
      <c r="G219" s="123"/>
      <c r="H219" s="123"/>
      <c r="I219" s="123"/>
      <c r="J219" s="123"/>
    </row>
    <row r="220" spans="2:10" ht="12.75" customHeight="1" x14ac:dyDescent="0.2"/>
    <row r="221" spans="2:10" ht="12.75" customHeight="1" x14ac:dyDescent="0.2"/>
    <row r="222" spans="2:10" ht="12.75" customHeight="1" x14ac:dyDescent="0.2"/>
    <row r="223" spans="2:10" ht="12.75" customHeight="1" x14ac:dyDescent="0.2"/>
    <row r="224" spans="2:10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252">
    <mergeCell ref="B147:H147"/>
    <mergeCell ref="B149:J149"/>
    <mergeCell ref="B152:J152"/>
    <mergeCell ref="B153:I153"/>
    <mergeCell ref="C154:I154"/>
    <mergeCell ref="C155:I155"/>
    <mergeCell ref="B156:I156"/>
    <mergeCell ref="C170:H170"/>
    <mergeCell ref="C171:H171"/>
    <mergeCell ref="B172:H172"/>
    <mergeCell ref="B173:J173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8:I188"/>
    <mergeCell ref="C189:I189"/>
    <mergeCell ref="C190:I190"/>
    <mergeCell ref="C191:I191"/>
    <mergeCell ref="C192:I192"/>
    <mergeCell ref="C193:I193"/>
    <mergeCell ref="C194:I194"/>
    <mergeCell ref="D200:E200"/>
    <mergeCell ref="F200:G200"/>
    <mergeCell ref="C195:I195"/>
    <mergeCell ref="B196:I196"/>
    <mergeCell ref="C198:H198"/>
    <mergeCell ref="B199:C199"/>
    <mergeCell ref="D199:E199"/>
    <mergeCell ref="F199:G199"/>
    <mergeCell ref="B200:C200"/>
    <mergeCell ref="B187:J187"/>
    <mergeCell ref="D203:E203"/>
    <mergeCell ref="F203:G203"/>
    <mergeCell ref="B201:C201"/>
    <mergeCell ref="D201:E201"/>
    <mergeCell ref="F201:G201"/>
    <mergeCell ref="B202:C202"/>
    <mergeCell ref="D202:E202"/>
    <mergeCell ref="F202:G202"/>
    <mergeCell ref="B203:C203"/>
    <mergeCell ref="C208:H208"/>
    <mergeCell ref="B209:J209"/>
    <mergeCell ref="C210:I210"/>
    <mergeCell ref="C211:I211"/>
    <mergeCell ref="C212:I212"/>
    <mergeCell ref="C213:I213"/>
    <mergeCell ref="B214:I214"/>
    <mergeCell ref="B219:J219"/>
    <mergeCell ref="B204:C204"/>
    <mergeCell ref="D204:E204"/>
    <mergeCell ref="F204:G204"/>
    <mergeCell ref="B205:C205"/>
    <mergeCell ref="D205:E205"/>
    <mergeCell ref="F205:G205"/>
    <mergeCell ref="B206:I206"/>
    <mergeCell ref="B122:C122"/>
    <mergeCell ref="D122:E122"/>
    <mergeCell ref="F122:G122"/>
    <mergeCell ref="H122:I122"/>
    <mergeCell ref="D123:E123"/>
    <mergeCell ref="F123:G123"/>
    <mergeCell ref="H123:I123"/>
    <mergeCell ref="B123:C123"/>
    <mergeCell ref="B124:C124"/>
    <mergeCell ref="D124:E124"/>
    <mergeCell ref="F124:G124"/>
    <mergeCell ref="H124:I124"/>
    <mergeCell ref="B125:C125"/>
    <mergeCell ref="D125:E125"/>
    <mergeCell ref="D130:E130"/>
    <mergeCell ref="F130:G130"/>
    <mergeCell ref="B126:C126"/>
    <mergeCell ref="D126:E126"/>
    <mergeCell ref="F126:G126"/>
    <mergeCell ref="H126:I126"/>
    <mergeCell ref="B127:I127"/>
    <mergeCell ref="B129:G129"/>
    <mergeCell ref="B130:C130"/>
    <mergeCell ref="F125:G125"/>
    <mergeCell ref="H125:I125"/>
    <mergeCell ref="B131:C131"/>
    <mergeCell ref="D131:E131"/>
    <mergeCell ref="F131:G131"/>
    <mergeCell ref="B133:J133"/>
    <mergeCell ref="B134:J134"/>
    <mergeCell ref="B135:J135"/>
    <mergeCell ref="B136:J136"/>
    <mergeCell ref="C145:F145"/>
    <mergeCell ref="C146:F146"/>
    <mergeCell ref="B137:J137"/>
    <mergeCell ref="B139:H139"/>
    <mergeCell ref="C141:F141"/>
    <mergeCell ref="G141:G146"/>
    <mergeCell ref="C142:F142"/>
    <mergeCell ref="C143:F143"/>
    <mergeCell ref="C144:F144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2:J112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113:J113"/>
    <mergeCell ref="B114:C114"/>
    <mergeCell ref="D114:E114"/>
    <mergeCell ref="F114:G114"/>
    <mergeCell ref="H114:I114"/>
    <mergeCell ref="B115:C115"/>
    <mergeCell ref="H115:I115"/>
    <mergeCell ref="D115:E115"/>
    <mergeCell ref="F115:G115"/>
    <mergeCell ref="B116:C116"/>
    <mergeCell ref="D116:E116"/>
    <mergeCell ref="F116:G116"/>
    <mergeCell ref="H116:I116"/>
    <mergeCell ref="B117:C117"/>
    <mergeCell ref="H117:I117"/>
    <mergeCell ref="D119:E119"/>
    <mergeCell ref="F119:G119"/>
    <mergeCell ref="D117:E117"/>
    <mergeCell ref="F117:G117"/>
    <mergeCell ref="B118:C118"/>
    <mergeCell ref="D118:E118"/>
    <mergeCell ref="F118:G118"/>
    <mergeCell ref="H118:I118"/>
    <mergeCell ref="H119:I119"/>
    <mergeCell ref="F121:G121"/>
    <mergeCell ref="H121:I121"/>
    <mergeCell ref="B119:C119"/>
    <mergeCell ref="B120:C120"/>
    <mergeCell ref="D120:E120"/>
    <mergeCell ref="F120:G120"/>
    <mergeCell ref="H120:I120"/>
    <mergeCell ref="B121:C121"/>
    <mergeCell ref="D121:E121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</mergeCells>
  <printOptions horizontalCentered="1" verticalCentered="1"/>
  <pageMargins left="0.39370078740157483" right="0.39370078740157483" top="0.59055118110236227" bottom="0.39370078740157483" header="0" footer="0"/>
  <pageSetup paperSize="9" scale="80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9"/>
  <sheetViews>
    <sheetView topLeftCell="A154" workbookViewId="0">
      <selection activeCell="B163" sqref="B163:J163"/>
    </sheetView>
  </sheetViews>
  <sheetFormatPr defaultColWidth="14.42578125" defaultRowHeight="15" customHeight="1" x14ac:dyDescent="0.2"/>
  <cols>
    <col min="1" max="1" width="4.140625" style="16" customWidth="1"/>
    <col min="2" max="2" width="10" style="16" customWidth="1"/>
    <col min="3" max="3" width="10.5703125" style="16" customWidth="1"/>
    <col min="4" max="5" width="8.7109375" style="16" customWidth="1"/>
    <col min="6" max="6" width="17.85546875" style="16" customWidth="1"/>
    <col min="7" max="7" width="13.5703125" style="16" customWidth="1"/>
    <col min="8" max="8" width="19.140625" style="16" customWidth="1"/>
    <col min="9" max="9" width="8.7109375" style="16" customWidth="1"/>
    <col min="10" max="10" width="20" style="16" customWidth="1"/>
    <col min="11" max="11" width="5" style="16" customWidth="1"/>
    <col min="12" max="12" width="11.140625" style="16" customWidth="1"/>
    <col min="13" max="13" width="6.140625" style="16" customWidth="1"/>
    <col min="14" max="14" width="9.5703125" style="16" customWidth="1"/>
    <col min="15" max="26" width="8.7109375" style="16" customWidth="1"/>
    <col min="27" max="16384" width="14.42578125" style="16"/>
  </cols>
  <sheetData>
    <row r="1" spans="2:10" ht="12.75" customHeight="1" x14ac:dyDescent="0.2"/>
    <row r="2" spans="2:10" ht="12.75" customHeight="1" x14ac:dyDescent="0.2">
      <c r="B2" s="136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28"/>
      <c r="C3" s="28"/>
      <c r="D3" s="28"/>
      <c r="E3" s="28"/>
      <c r="F3" s="28"/>
      <c r="G3" s="28"/>
      <c r="H3" s="28"/>
      <c r="I3" s="28"/>
      <c r="J3" s="28"/>
    </row>
    <row r="4" spans="2:10" ht="27" customHeight="1" x14ac:dyDescent="0.2">
      <c r="B4" s="122" t="s">
        <v>315</v>
      </c>
      <c r="C4" s="123"/>
      <c r="D4" s="123"/>
      <c r="E4" s="123"/>
      <c r="F4" s="123"/>
      <c r="G4" s="123"/>
      <c r="H4" s="123"/>
      <c r="I4" s="123"/>
      <c r="J4" s="123"/>
    </row>
    <row r="5" spans="2:10" ht="12.75" customHeight="1" x14ac:dyDescent="0.2">
      <c r="B5" s="122" t="s">
        <v>316</v>
      </c>
      <c r="C5" s="123"/>
      <c r="D5" s="123"/>
      <c r="E5" s="123"/>
      <c r="F5" s="123"/>
      <c r="G5" s="123"/>
      <c r="H5" s="123"/>
      <c r="I5" s="123"/>
      <c r="J5" s="123"/>
    </row>
    <row r="6" spans="2:10" ht="49.5" customHeight="1" x14ac:dyDescent="0.2">
      <c r="B6" s="122" t="s">
        <v>317</v>
      </c>
      <c r="C6" s="123"/>
      <c r="D6" s="123"/>
      <c r="E6" s="123"/>
      <c r="F6" s="123"/>
      <c r="G6" s="123"/>
      <c r="H6" s="123"/>
      <c r="I6" s="123"/>
      <c r="J6" s="123"/>
    </row>
    <row r="7" spans="2:10" ht="9.75" customHeight="1" x14ac:dyDescent="0.2"/>
    <row r="8" spans="2:10" ht="12.75" customHeight="1" x14ac:dyDescent="0.2">
      <c r="B8" s="125" t="s">
        <v>1</v>
      </c>
      <c r="C8" s="119"/>
      <c r="D8" s="117"/>
      <c r="E8" s="120"/>
      <c r="F8" s="117"/>
      <c r="G8" s="17"/>
      <c r="H8" s="17"/>
      <c r="I8" s="17"/>
      <c r="J8" s="17"/>
    </row>
    <row r="9" spans="2:10" ht="12.75" customHeight="1" x14ac:dyDescent="0.2">
      <c r="B9" s="125" t="s">
        <v>2</v>
      </c>
      <c r="C9" s="119"/>
      <c r="D9" s="117"/>
      <c r="E9" s="120"/>
      <c r="F9" s="117"/>
      <c r="G9" s="17"/>
      <c r="H9" s="17"/>
      <c r="I9" s="17"/>
      <c r="J9" s="17"/>
    </row>
    <row r="10" spans="2:10" ht="12.75" customHeight="1" x14ac:dyDescent="0.2">
      <c r="B10" s="125" t="s">
        <v>3</v>
      </c>
      <c r="C10" s="119"/>
      <c r="D10" s="117"/>
      <c r="E10" s="120"/>
      <c r="F10" s="117"/>
      <c r="G10" s="17"/>
      <c r="H10" s="17"/>
      <c r="I10" s="17"/>
      <c r="J10" s="17"/>
    </row>
    <row r="11" spans="2:10" ht="12.75" customHeight="1" x14ac:dyDescent="0.2">
      <c r="B11" s="125" t="s">
        <v>318</v>
      </c>
      <c r="C11" s="119"/>
      <c r="D11" s="117"/>
      <c r="E11" s="120"/>
      <c r="F11" s="117"/>
      <c r="G11" s="17"/>
      <c r="H11" s="17"/>
      <c r="I11" s="17"/>
      <c r="J11" s="17"/>
    </row>
    <row r="12" spans="2:10" ht="12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 customHeight="1" x14ac:dyDescent="0.2">
      <c r="B13" s="124" t="s">
        <v>4</v>
      </c>
      <c r="C13" s="119"/>
      <c r="D13" s="119"/>
      <c r="E13" s="119"/>
      <c r="F13" s="119"/>
      <c r="G13" s="119"/>
      <c r="H13" s="119"/>
      <c r="I13" s="119"/>
      <c r="J13" s="117"/>
    </row>
    <row r="14" spans="2:10" ht="12.75" customHeight="1" x14ac:dyDescent="0.2">
      <c r="B14" s="18" t="s">
        <v>5</v>
      </c>
      <c r="C14" s="125" t="s">
        <v>6</v>
      </c>
      <c r="D14" s="119"/>
      <c r="E14" s="119"/>
      <c r="F14" s="119"/>
      <c r="G14" s="119"/>
      <c r="H14" s="119"/>
      <c r="I14" s="117"/>
      <c r="J14" s="19"/>
    </row>
    <row r="15" spans="2:10" ht="12.75" customHeight="1" x14ac:dyDescent="0.2">
      <c r="B15" s="18" t="s">
        <v>7</v>
      </c>
      <c r="C15" s="125" t="s">
        <v>8</v>
      </c>
      <c r="D15" s="119"/>
      <c r="E15" s="119"/>
      <c r="F15" s="119"/>
      <c r="G15" s="119"/>
      <c r="H15" s="119"/>
      <c r="I15" s="117"/>
      <c r="J15" s="18"/>
    </row>
    <row r="16" spans="2:10" ht="12.75" customHeight="1" x14ac:dyDescent="0.2">
      <c r="B16" s="18" t="s">
        <v>9</v>
      </c>
      <c r="C16" s="125" t="s">
        <v>10</v>
      </c>
      <c r="D16" s="119"/>
      <c r="E16" s="119"/>
      <c r="F16" s="119"/>
      <c r="G16" s="119"/>
      <c r="H16" s="119"/>
      <c r="I16" s="117"/>
      <c r="J16" s="20">
        <v>2019</v>
      </c>
    </row>
    <row r="17" spans="2:10" ht="12.75" customHeight="1" x14ac:dyDescent="0.2">
      <c r="B17" s="18" t="s">
        <v>11</v>
      </c>
      <c r="C17" s="125" t="s">
        <v>12</v>
      </c>
      <c r="D17" s="119"/>
      <c r="E17" s="119"/>
      <c r="F17" s="119"/>
      <c r="G17" s="119"/>
      <c r="H17" s="119"/>
      <c r="I17" s="119"/>
      <c r="J17" s="21" t="s">
        <v>13</v>
      </c>
    </row>
    <row r="18" spans="2:10" ht="12.75" customHeight="1" x14ac:dyDescent="0.2">
      <c r="B18" s="18" t="s">
        <v>14</v>
      </c>
      <c r="C18" s="125" t="s">
        <v>15</v>
      </c>
      <c r="D18" s="119"/>
      <c r="E18" s="119"/>
      <c r="F18" s="119"/>
      <c r="G18" s="119"/>
      <c r="H18" s="119"/>
      <c r="I18" s="117"/>
      <c r="J18" s="22"/>
    </row>
    <row r="19" spans="2:10" ht="12.75" customHeight="1" x14ac:dyDescent="0.2">
      <c r="B19" s="17"/>
      <c r="C19" s="23"/>
      <c r="D19" s="23"/>
      <c r="E19" s="23"/>
      <c r="F19" s="23"/>
      <c r="G19" s="23"/>
      <c r="H19" s="23"/>
      <c r="I19" s="17"/>
      <c r="J19" s="17"/>
    </row>
    <row r="20" spans="2:10" ht="12.75" customHeight="1" x14ac:dyDescent="0.2">
      <c r="B20" s="124" t="s">
        <v>16</v>
      </c>
      <c r="C20" s="119"/>
      <c r="D20" s="119"/>
      <c r="E20" s="119"/>
      <c r="F20" s="119"/>
      <c r="G20" s="119"/>
      <c r="H20" s="119"/>
      <c r="I20" s="119"/>
      <c r="J20" s="117"/>
    </row>
    <row r="21" spans="2:10" ht="12.75" customHeight="1" x14ac:dyDescent="0.2">
      <c r="B21" s="120" t="s">
        <v>17</v>
      </c>
      <c r="C21" s="117"/>
      <c r="D21" s="120" t="s">
        <v>18</v>
      </c>
      <c r="E21" s="117"/>
      <c r="F21" s="120" t="s">
        <v>184</v>
      </c>
      <c r="G21" s="119"/>
      <c r="H21" s="119"/>
      <c r="I21" s="119"/>
      <c r="J21" s="117"/>
    </row>
    <row r="22" spans="2:10" ht="12.75" customHeight="1" x14ac:dyDescent="0.2">
      <c r="B22" s="120"/>
      <c r="C22" s="117"/>
      <c r="D22" s="120" t="s">
        <v>20</v>
      </c>
      <c r="E22" s="117"/>
      <c r="F22" s="120">
        <v>12</v>
      </c>
      <c r="G22" s="119"/>
      <c r="H22" s="119"/>
      <c r="I22" s="119"/>
      <c r="J22" s="117"/>
    </row>
    <row r="23" spans="2:10" ht="12.75" customHeight="1" x14ac:dyDescent="0.2">
      <c r="B23" s="17"/>
      <c r="C23" s="23"/>
      <c r="D23" s="23"/>
      <c r="E23" s="23"/>
      <c r="F23" s="23"/>
      <c r="G23" s="23"/>
      <c r="H23" s="23"/>
      <c r="I23" s="17"/>
      <c r="J23" s="17"/>
    </row>
    <row r="24" spans="2:10" ht="12.75" customHeight="1" x14ac:dyDescent="0.2">
      <c r="B24" s="124" t="s">
        <v>21</v>
      </c>
      <c r="C24" s="119"/>
      <c r="D24" s="119"/>
      <c r="E24" s="119"/>
      <c r="F24" s="119"/>
      <c r="G24" s="119"/>
      <c r="H24" s="119"/>
      <c r="I24" s="119"/>
      <c r="J24" s="117"/>
    </row>
    <row r="25" spans="2:10" ht="12.75" customHeight="1" x14ac:dyDescent="0.2">
      <c r="B25" s="18">
        <v>1</v>
      </c>
      <c r="C25" s="125" t="s">
        <v>22</v>
      </c>
      <c r="D25" s="119"/>
      <c r="E25" s="119"/>
      <c r="F25" s="119"/>
      <c r="G25" s="119"/>
      <c r="H25" s="119"/>
      <c r="I25" s="117"/>
      <c r="J25" s="18"/>
    </row>
    <row r="26" spans="2:10" ht="12.75" customHeight="1" x14ac:dyDescent="0.2">
      <c r="B26" s="18">
        <v>2</v>
      </c>
      <c r="C26" s="125" t="s">
        <v>23</v>
      </c>
      <c r="D26" s="119"/>
      <c r="E26" s="119"/>
      <c r="F26" s="119"/>
      <c r="G26" s="119"/>
      <c r="H26" s="119"/>
      <c r="I26" s="117"/>
      <c r="J26" s="18" t="s">
        <v>308</v>
      </c>
    </row>
    <row r="27" spans="2:10" ht="12.75" customHeight="1" x14ac:dyDescent="0.2">
      <c r="B27" s="18">
        <v>3</v>
      </c>
      <c r="C27" s="125" t="s">
        <v>24</v>
      </c>
      <c r="D27" s="119"/>
      <c r="E27" s="119"/>
      <c r="F27" s="119"/>
      <c r="G27" s="119"/>
      <c r="H27" s="119"/>
      <c r="I27" s="117"/>
      <c r="J27" s="24"/>
    </row>
    <row r="28" spans="2:10" ht="12.75" customHeight="1" x14ac:dyDescent="0.2">
      <c r="B28" s="18">
        <v>4</v>
      </c>
      <c r="C28" s="125" t="s">
        <v>25</v>
      </c>
      <c r="D28" s="119"/>
      <c r="E28" s="119"/>
      <c r="F28" s="119"/>
      <c r="G28" s="119"/>
      <c r="H28" s="119"/>
      <c r="I28" s="117"/>
      <c r="J28" s="110"/>
    </row>
    <row r="29" spans="2:10" ht="12.75" customHeight="1" x14ac:dyDescent="0.2">
      <c r="B29" s="18">
        <v>5</v>
      </c>
      <c r="C29" s="132" t="s">
        <v>26</v>
      </c>
      <c r="D29" s="133"/>
      <c r="E29" s="133"/>
      <c r="F29" s="133"/>
      <c r="G29" s="133"/>
      <c r="H29" s="133"/>
      <c r="I29" s="133"/>
      <c r="J29" s="111"/>
    </row>
    <row r="30" spans="2:10" ht="12.75" customHeight="1" x14ac:dyDescent="0.2">
      <c r="B30" s="18">
        <v>6</v>
      </c>
      <c r="C30" s="124" t="s">
        <v>27</v>
      </c>
      <c r="D30" s="119"/>
      <c r="E30" s="119"/>
      <c r="F30" s="119"/>
      <c r="G30" s="119"/>
      <c r="H30" s="119"/>
      <c r="I30" s="166"/>
      <c r="J30" s="112">
        <v>1</v>
      </c>
    </row>
    <row r="31" spans="2:10" ht="12.75" customHeight="1" x14ac:dyDescent="0.2">
      <c r="B31" s="135"/>
      <c r="C31" s="123"/>
      <c r="D31" s="123"/>
      <c r="E31" s="123"/>
      <c r="F31" s="123"/>
      <c r="G31" s="123"/>
      <c r="H31" s="123"/>
      <c r="I31" s="123"/>
      <c r="J31" s="123"/>
    </row>
    <row r="32" spans="2:10" ht="12.75" customHeight="1" x14ac:dyDescent="0.2">
      <c r="B32" s="124" t="s">
        <v>28</v>
      </c>
      <c r="C32" s="119"/>
      <c r="D32" s="119"/>
      <c r="E32" s="119"/>
      <c r="F32" s="119"/>
      <c r="G32" s="119"/>
      <c r="H32" s="119"/>
      <c r="I32" s="119"/>
      <c r="J32" s="117"/>
    </row>
    <row r="33" spans="2:11" ht="12.75" customHeight="1" x14ac:dyDescent="0.2">
      <c r="B33" s="26">
        <v>1</v>
      </c>
      <c r="C33" s="127" t="s">
        <v>29</v>
      </c>
      <c r="D33" s="119"/>
      <c r="E33" s="119"/>
      <c r="F33" s="119"/>
      <c r="G33" s="119"/>
      <c r="H33" s="119"/>
      <c r="I33" s="117"/>
      <c r="J33" s="26" t="s">
        <v>30</v>
      </c>
    </row>
    <row r="34" spans="2:11" ht="12.75" customHeight="1" x14ac:dyDescent="0.2">
      <c r="B34" s="26" t="s">
        <v>5</v>
      </c>
      <c r="C34" s="125" t="s">
        <v>31</v>
      </c>
      <c r="D34" s="119"/>
      <c r="E34" s="119"/>
      <c r="F34" s="119"/>
      <c r="G34" s="119"/>
      <c r="H34" s="119"/>
      <c r="I34" s="117"/>
      <c r="J34" s="27">
        <v>1803.34</v>
      </c>
    </row>
    <row r="35" spans="2:11" ht="12.75" customHeight="1" x14ac:dyDescent="0.2">
      <c r="B35" s="26" t="s">
        <v>7</v>
      </c>
      <c r="C35" s="125" t="s">
        <v>32</v>
      </c>
      <c r="D35" s="119"/>
      <c r="E35" s="119"/>
      <c r="F35" s="119"/>
      <c r="G35" s="119"/>
      <c r="H35" s="119"/>
      <c r="I35" s="117"/>
      <c r="J35" s="27">
        <v>0</v>
      </c>
    </row>
    <row r="36" spans="2:11" ht="12.75" customHeight="1" x14ac:dyDescent="0.2">
      <c r="B36" s="26" t="s">
        <v>9</v>
      </c>
      <c r="C36" s="125" t="s">
        <v>33</v>
      </c>
      <c r="D36" s="119"/>
      <c r="E36" s="119"/>
      <c r="F36" s="119"/>
      <c r="G36" s="119"/>
      <c r="H36" s="119"/>
      <c r="I36" s="117"/>
      <c r="J36" s="27">
        <v>0</v>
      </c>
    </row>
    <row r="37" spans="2:11" ht="12.75" customHeight="1" x14ac:dyDescent="0.2">
      <c r="B37" s="26" t="s">
        <v>11</v>
      </c>
      <c r="C37" s="125" t="s">
        <v>34</v>
      </c>
      <c r="D37" s="119"/>
      <c r="E37" s="119"/>
      <c r="F37" s="119"/>
      <c r="G37" s="119"/>
      <c r="H37" s="119"/>
      <c r="I37" s="117"/>
      <c r="J37" s="27">
        <v>0</v>
      </c>
    </row>
    <row r="38" spans="2:11" ht="12.75" customHeight="1" x14ac:dyDescent="0.2">
      <c r="B38" s="26" t="s">
        <v>14</v>
      </c>
      <c r="C38" s="125" t="s">
        <v>35</v>
      </c>
      <c r="D38" s="119"/>
      <c r="E38" s="119"/>
      <c r="F38" s="119"/>
      <c r="G38" s="119"/>
      <c r="H38" s="119"/>
      <c r="I38" s="117"/>
      <c r="J38" s="27">
        <v>0</v>
      </c>
    </row>
    <row r="39" spans="2:11" ht="12.75" customHeight="1" x14ac:dyDescent="0.2">
      <c r="B39" s="26" t="s">
        <v>36</v>
      </c>
      <c r="C39" s="125" t="s">
        <v>37</v>
      </c>
      <c r="D39" s="119"/>
      <c r="E39" s="119"/>
      <c r="F39" s="119"/>
      <c r="G39" s="119"/>
      <c r="H39" s="119"/>
      <c r="I39" s="117"/>
      <c r="J39" s="27">
        <v>0</v>
      </c>
    </row>
    <row r="40" spans="2:11" ht="12.75" customHeight="1" x14ac:dyDescent="0.2">
      <c r="B40" s="127" t="s">
        <v>38</v>
      </c>
      <c r="C40" s="119"/>
      <c r="D40" s="119"/>
      <c r="E40" s="119"/>
      <c r="F40" s="119"/>
      <c r="G40" s="119"/>
      <c r="H40" s="119"/>
      <c r="I40" s="117"/>
      <c r="J40" s="1">
        <f>TRUNC(SUM(J34:J39),2)</f>
        <v>1803.34</v>
      </c>
    </row>
    <row r="41" spans="2:11" ht="12.75" customHeight="1" x14ac:dyDescent="0.2">
      <c r="B41" s="28"/>
      <c r="C41" s="28"/>
      <c r="D41" s="28"/>
      <c r="E41" s="28"/>
      <c r="F41" s="28"/>
      <c r="G41" s="28"/>
      <c r="H41" s="28"/>
      <c r="I41" s="28"/>
      <c r="J41" s="29"/>
    </row>
    <row r="42" spans="2:11" ht="12.75" customHeight="1" x14ac:dyDescent="0.2">
      <c r="B42" s="131" t="s">
        <v>321</v>
      </c>
      <c r="C42" s="123"/>
      <c r="D42" s="123"/>
      <c r="E42" s="123"/>
      <c r="F42" s="123"/>
      <c r="G42" s="123"/>
      <c r="H42" s="123"/>
      <c r="I42" s="123"/>
      <c r="J42" s="123"/>
    </row>
    <row r="43" spans="2:11" ht="12.75" customHeight="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30"/>
    </row>
    <row r="44" spans="2:11" ht="12.75" customHeight="1" x14ac:dyDescent="0.2">
      <c r="B44" s="137" t="s">
        <v>39</v>
      </c>
      <c r="C44" s="119"/>
      <c r="D44" s="119"/>
      <c r="E44" s="119"/>
      <c r="F44" s="119"/>
      <c r="G44" s="119"/>
      <c r="H44" s="119"/>
      <c r="I44" s="119"/>
      <c r="J44" s="117"/>
      <c r="K44" s="30"/>
    </row>
    <row r="45" spans="2:11" ht="12.75" customHeight="1" x14ac:dyDescent="0.2">
      <c r="B45" s="124" t="s">
        <v>40</v>
      </c>
      <c r="C45" s="119"/>
      <c r="D45" s="119"/>
      <c r="E45" s="119"/>
      <c r="F45" s="119"/>
      <c r="G45" s="119"/>
      <c r="H45" s="117"/>
      <c r="I45" s="26" t="s">
        <v>41</v>
      </c>
      <c r="J45" s="26" t="s">
        <v>30</v>
      </c>
      <c r="K45" s="30"/>
    </row>
    <row r="46" spans="2:11" ht="12.75" customHeight="1" x14ac:dyDescent="0.2">
      <c r="B46" s="26" t="s">
        <v>5</v>
      </c>
      <c r="C46" s="125" t="s">
        <v>319</v>
      </c>
      <c r="D46" s="119"/>
      <c r="E46" s="119"/>
      <c r="F46" s="119"/>
      <c r="G46" s="119"/>
      <c r="H46" s="117"/>
      <c r="I46" s="31">
        <f>1/12</f>
        <v>8.3333333333333329E-2</v>
      </c>
      <c r="J46" s="27">
        <f t="shared" ref="J46:J47" si="0">$J$40*I46</f>
        <v>150.27833333333331</v>
      </c>
      <c r="K46" s="30"/>
    </row>
    <row r="47" spans="2:11" ht="12.75" customHeight="1" x14ac:dyDescent="0.2">
      <c r="B47" s="26" t="s">
        <v>7</v>
      </c>
      <c r="C47" s="125" t="s">
        <v>320</v>
      </c>
      <c r="D47" s="119"/>
      <c r="E47" s="119"/>
      <c r="F47" s="119"/>
      <c r="G47" s="119"/>
      <c r="H47" s="117"/>
      <c r="I47" s="31">
        <f>1/12+(1/12)*1/3</f>
        <v>0.1111111111111111</v>
      </c>
      <c r="J47" s="27">
        <f t="shared" si="0"/>
        <v>200.37111111111108</v>
      </c>
      <c r="K47" s="30"/>
    </row>
    <row r="48" spans="2:11" ht="12.75" customHeight="1" x14ac:dyDescent="0.2">
      <c r="B48" s="127" t="s">
        <v>42</v>
      </c>
      <c r="C48" s="119"/>
      <c r="D48" s="119"/>
      <c r="E48" s="119"/>
      <c r="F48" s="119"/>
      <c r="G48" s="119"/>
      <c r="H48" s="117"/>
      <c r="I48" s="32">
        <f>TRUNC(SUM(I46:I47),4)</f>
        <v>0.19439999999999999</v>
      </c>
      <c r="J48" s="1">
        <f>TRUNC(SUM(J46:J47),2)</f>
        <v>350.64</v>
      </c>
      <c r="K48" s="30"/>
    </row>
    <row r="49" spans="2:13" ht="7.5" customHeight="1" x14ac:dyDescent="0.2">
      <c r="B49" s="28"/>
      <c r="C49" s="28"/>
      <c r="D49" s="28"/>
      <c r="E49" s="28"/>
      <c r="F49" s="28"/>
      <c r="G49" s="28"/>
      <c r="H49" s="28"/>
      <c r="I49" s="33"/>
      <c r="J49" s="29"/>
      <c r="K49" s="30"/>
    </row>
    <row r="50" spans="2:13" ht="43.5" customHeight="1" x14ac:dyDescent="0.2">
      <c r="B50" s="130" t="s">
        <v>322</v>
      </c>
      <c r="C50" s="123"/>
      <c r="D50" s="123"/>
      <c r="E50" s="123"/>
      <c r="F50" s="123"/>
      <c r="G50" s="123"/>
      <c r="H50" s="123"/>
      <c r="I50" s="123"/>
      <c r="J50" s="123"/>
      <c r="K50" s="30"/>
    </row>
    <row r="51" spans="2:13" ht="29.25" customHeight="1" x14ac:dyDescent="0.2">
      <c r="B51" s="130" t="s">
        <v>323</v>
      </c>
      <c r="C51" s="123"/>
      <c r="D51" s="123"/>
      <c r="E51" s="123"/>
      <c r="F51" s="123"/>
      <c r="G51" s="123"/>
      <c r="H51" s="123"/>
      <c r="I51" s="123"/>
      <c r="J51" s="123"/>
      <c r="K51" s="30"/>
    </row>
    <row r="52" spans="2:13" ht="53.25" customHeight="1" x14ac:dyDescent="0.2">
      <c r="B52" s="130" t="s">
        <v>324</v>
      </c>
      <c r="C52" s="123"/>
      <c r="D52" s="123"/>
      <c r="E52" s="123"/>
      <c r="F52" s="123"/>
      <c r="G52" s="123"/>
      <c r="H52" s="123"/>
      <c r="I52" s="123"/>
      <c r="J52" s="123"/>
      <c r="K52" s="30"/>
    </row>
    <row r="53" spans="2:13" ht="12.75" customHeight="1" x14ac:dyDescent="0.2">
      <c r="B53" s="28"/>
      <c r="C53" s="28"/>
      <c r="D53" s="28"/>
      <c r="E53" s="28"/>
      <c r="F53" s="28"/>
      <c r="G53" s="28"/>
      <c r="H53" s="28"/>
      <c r="I53" s="33"/>
      <c r="J53" s="29"/>
      <c r="K53" s="30"/>
    </row>
    <row r="54" spans="2:13" ht="12.75" customHeight="1" x14ac:dyDescent="0.2">
      <c r="B54" s="124" t="s">
        <v>43</v>
      </c>
      <c r="C54" s="119"/>
      <c r="D54" s="119"/>
      <c r="E54" s="119"/>
      <c r="F54" s="119"/>
      <c r="G54" s="119"/>
      <c r="H54" s="117"/>
      <c r="I54" s="26" t="s">
        <v>41</v>
      </c>
      <c r="J54" s="26" t="s">
        <v>30</v>
      </c>
      <c r="K54" s="30"/>
      <c r="L54" s="34"/>
      <c r="M54" s="35"/>
    </row>
    <row r="55" spans="2:13" ht="12.75" customHeight="1" x14ac:dyDescent="0.2">
      <c r="B55" s="26" t="s">
        <v>5</v>
      </c>
      <c r="C55" s="125" t="s">
        <v>44</v>
      </c>
      <c r="D55" s="119"/>
      <c r="E55" s="119"/>
      <c r="F55" s="119"/>
      <c r="G55" s="119"/>
      <c r="H55" s="117"/>
      <c r="I55" s="31">
        <v>0.2</v>
      </c>
      <c r="J55" s="27">
        <f t="shared" ref="J55:J62" si="1">I55*($J$40+$J$48)</f>
        <v>430.79600000000005</v>
      </c>
      <c r="K55" s="30"/>
      <c r="L55" s="36"/>
      <c r="M55" s="35"/>
    </row>
    <row r="56" spans="2:13" ht="12.75" customHeight="1" x14ac:dyDescent="0.2">
      <c r="B56" s="26" t="s">
        <v>7</v>
      </c>
      <c r="C56" s="125" t="s">
        <v>45</v>
      </c>
      <c r="D56" s="119"/>
      <c r="E56" s="119"/>
      <c r="F56" s="119"/>
      <c r="G56" s="119"/>
      <c r="H56" s="117"/>
      <c r="I56" s="37">
        <v>2.5000000000000001E-2</v>
      </c>
      <c r="J56" s="27">
        <f t="shared" si="1"/>
        <v>53.849500000000006</v>
      </c>
      <c r="K56" s="30"/>
      <c r="L56" s="34"/>
    </row>
    <row r="57" spans="2:13" ht="12.75" customHeight="1" x14ac:dyDescent="0.2">
      <c r="B57" s="26" t="s">
        <v>9</v>
      </c>
      <c r="C57" s="125" t="s">
        <v>46</v>
      </c>
      <c r="D57" s="119"/>
      <c r="E57" s="119"/>
      <c r="F57" s="119"/>
      <c r="G57" s="119"/>
      <c r="H57" s="117"/>
      <c r="I57" s="38">
        <v>0.03</v>
      </c>
      <c r="J57" s="27">
        <f t="shared" si="1"/>
        <v>64.619399999999999</v>
      </c>
      <c r="K57" s="30"/>
      <c r="L57" s="34"/>
    </row>
    <row r="58" spans="2:13" ht="12.75" customHeight="1" x14ac:dyDescent="0.2">
      <c r="B58" s="26" t="s">
        <v>11</v>
      </c>
      <c r="C58" s="125" t="s">
        <v>47</v>
      </c>
      <c r="D58" s="119"/>
      <c r="E58" s="119"/>
      <c r="F58" s="119"/>
      <c r="G58" s="119"/>
      <c r="H58" s="117"/>
      <c r="I58" s="39">
        <v>1.4999999999999999E-2</v>
      </c>
      <c r="J58" s="27">
        <f t="shared" si="1"/>
        <v>32.309699999999999</v>
      </c>
      <c r="K58" s="30"/>
    </row>
    <row r="59" spans="2:13" ht="12.75" customHeight="1" x14ac:dyDescent="0.2">
      <c r="B59" s="26" t="s">
        <v>14</v>
      </c>
      <c r="C59" s="125" t="s">
        <v>48</v>
      </c>
      <c r="D59" s="119"/>
      <c r="E59" s="119"/>
      <c r="F59" s="119"/>
      <c r="G59" s="119"/>
      <c r="H59" s="117"/>
      <c r="I59" s="31">
        <v>0.01</v>
      </c>
      <c r="J59" s="27">
        <f t="shared" si="1"/>
        <v>21.5398</v>
      </c>
      <c r="K59" s="30"/>
    </row>
    <row r="60" spans="2:13" ht="12.75" customHeight="1" x14ac:dyDescent="0.2">
      <c r="B60" s="26" t="s">
        <v>36</v>
      </c>
      <c r="C60" s="125" t="s">
        <v>49</v>
      </c>
      <c r="D60" s="119"/>
      <c r="E60" s="119"/>
      <c r="F60" s="119"/>
      <c r="G60" s="119"/>
      <c r="H60" s="117"/>
      <c r="I60" s="31">
        <v>6.0000000000000001E-3</v>
      </c>
      <c r="J60" s="27">
        <f t="shared" si="1"/>
        <v>12.92388</v>
      </c>
      <c r="K60" s="30"/>
    </row>
    <row r="61" spans="2:13" ht="12.75" customHeight="1" x14ac:dyDescent="0.2">
      <c r="B61" s="26" t="s">
        <v>50</v>
      </c>
      <c r="C61" s="125" t="s">
        <v>51</v>
      </c>
      <c r="D61" s="119"/>
      <c r="E61" s="119"/>
      <c r="F61" s="119"/>
      <c r="G61" s="119"/>
      <c r="H61" s="117"/>
      <c r="I61" s="31">
        <v>2E-3</v>
      </c>
      <c r="J61" s="27">
        <f t="shared" si="1"/>
        <v>4.3079600000000005</v>
      </c>
      <c r="K61" s="30"/>
    </row>
    <row r="62" spans="2:13" ht="12.75" customHeight="1" x14ac:dyDescent="0.2">
      <c r="B62" s="26" t="s">
        <v>52</v>
      </c>
      <c r="C62" s="125" t="s">
        <v>53</v>
      </c>
      <c r="D62" s="119"/>
      <c r="E62" s="119"/>
      <c r="F62" s="119"/>
      <c r="G62" s="119"/>
      <c r="H62" s="117"/>
      <c r="I62" s="31">
        <v>0.08</v>
      </c>
      <c r="J62" s="27">
        <f t="shared" si="1"/>
        <v>172.3184</v>
      </c>
      <c r="K62" s="30"/>
    </row>
    <row r="63" spans="2:13" ht="12.75" customHeight="1" x14ac:dyDescent="0.2">
      <c r="B63" s="127" t="s">
        <v>54</v>
      </c>
      <c r="C63" s="119"/>
      <c r="D63" s="119"/>
      <c r="E63" s="119"/>
      <c r="F63" s="119"/>
      <c r="G63" s="119"/>
      <c r="H63" s="117"/>
      <c r="I63" s="32">
        <f>SUM(I55:I62)</f>
        <v>0.36800000000000005</v>
      </c>
      <c r="J63" s="1">
        <f>TRUNC(SUM(J55:J62),2)</f>
        <v>792.66</v>
      </c>
      <c r="K63" s="30"/>
      <c r="L63" s="40"/>
    </row>
    <row r="64" spans="2:13" ht="6.75" customHeight="1" x14ac:dyDescent="0.2">
      <c r="B64" s="28"/>
      <c r="C64" s="28"/>
      <c r="D64" s="28"/>
      <c r="E64" s="28"/>
      <c r="F64" s="28"/>
      <c r="G64" s="28"/>
      <c r="H64" s="28"/>
      <c r="I64" s="33"/>
      <c r="J64" s="29"/>
      <c r="K64" s="30"/>
      <c r="L64" s="40"/>
    </row>
    <row r="65" spans="1:26" ht="12.75" customHeight="1" x14ac:dyDescent="0.2">
      <c r="B65" s="130" t="s">
        <v>325</v>
      </c>
      <c r="C65" s="123"/>
      <c r="D65" s="123"/>
      <c r="E65" s="123"/>
      <c r="F65" s="123"/>
      <c r="G65" s="123"/>
      <c r="H65" s="123"/>
      <c r="I65" s="123"/>
      <c r="J65" s="123"/>
      <c r="K65" s="30"/>
      <c r="L65" s="40"/>
    </row>
    <row r="66" spans="1:26" ht="12.75" customHeight="1" x14ac:dyDescent="0.2">
      <c r="B66" s="130" t="s">
        <v>326</v>
      </c>
      <c r="C66" s="123"/>
      <c r="D66" s="123"/>
      <c r="E66" s="123"/>
      <c r="F66" s="123"/>
      <c r="G66" s="123"/>
      <c r="H66" s="123"/>
      <c r="I66" s="123"/>
      <c r="J66" s="123"/>
      <c r="K66" s="30"/>
      <c r="L66" s="40"/>
    </row>
    <row r="67" spans="1:26" ht="12.75" customHeight="1" x14ac:dyDescent="0.2">
      <c r="B67" s="130" t="s">
        <v>327</v>
      </c>
      <c r="C67" s="123"/>
      <c r="D67" s="123"/>
      <c r="E67" s="123"/>
      <c r="F67" s="123"/>
      <c r="G67" s="123"/>
      <c r="H67" s="123"/>
      <c r="I67" s="123"/>
      <c r="J67" s="123"/>
      <c r="K67" s="30"/>
      <c r="L67" s="40"/>
    </row>
    <row r="68" spans="1:26" ht="13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30"/>
      <c r="L68" s="40"/>
    </row>
    <row r="69" spans="1:26" ht="12.75" customHeight="1" x14ac:dyDescent="0.2">
      <c r="B69" s="124" t="s">
        <v>55</v>
      </c>
      <c r="C69" s="119"/>
      <c r="D69" s="119"/>
      <c r="E69" s="119"/>
      <c r="F69" s="119"/>
      <c r="G69" s="119"/>
      <c r="H69" s="119"/>
      <c r="I69" s="119"/>
      <c r="J69" s="117"/>
      <c r="K69" s="30"/>
    </row>
    <row r="70" spans="1:26" ht="12.75" customHeight="1" x14ac:dyDescent="0.2">
      <c r="B70" s="127"/>
      <c r="C70" s="119"/>
      <c r="D70" s="119"/>
      <c r="E70" s="117"/>
      <c r="F70" s="26" t="s">
        <v>56</v>
      </c>
      <c r="G70" s="26" t="s">
        <v>57</v>
      </c>
      <c r="H70" s="26" t="s">
        <v>185</v>
      </c>
      <c r="I70" s="26" t="s">
        <v>59</v>
      </c>
      <c r="J70" s="41" t="s">
        <v>30</v>
      </c>
      <c r="K70" s="30"/>
    </row>
    <row r="71" spans="1:26" ht="12.75" customHeight="1" x14ac:dyDescent="0.2">
      <c r="B71" s="26" t="s">
        <v>5</v>
      </c>
      <c r="C71" s="125" t="s">
        <v>60</v>
      </c>
      <c r="D71" s="119"/>
      <c r="E71" s="117"/>
      <c r="F71" s="42">
        <v>3.5</v>
      </c>
      <c r="G71" s="18">
        <v>2</v>
      </c>
      <c r="H71" s="18">
        <v>22</v>
      </c>
      <c r="I71" s="43">
        <v>0.06</v>
      </c>
      <c r="J71" s="44">
        <f>($F$71*$G$71*$H$71)-$I$71*$J$34</f>
        <v>45.799600000000012</v>
      </c>
      <c r="K71" s="30"/>
    </row>
    <row r="72" spans="1:26" ht="12.75" customHeight="1" x14ac:dyDescent="0.2">
      <c r="B72" s="26" t="s">
        <v>7</v>
      </c>
      <c r="C72" s="125" t="s">
        <v>61</v>
      </c>
      <c r="D72" s="119"/>
      <c r="E72" s="117"/>
      <c r="F72" s="42">
        <v>13.1</v>
      </c>
      <c r="G72" s="18">
        <v>1</v>
      </c>
      <c r="H72" s="18">
        <v>22</v>
      </c>
      <c r="I72" s="43">
        <v>0.2</v>
      </c>
      <c r="J72" s="44">
        <f>(F72*G72*H72)*(1-I72)</f>
        <v>230.56</v>
      </c>
      <c r="K72" s="30"/>
      <c r="L72" s="17"/>
    </row>
    <row r="73" spans="1:26" ht="12.75" customHeight="1" x14ac:dyDescent="0.2">
      <c r="B73" s="26" t="s">
        <v>9</v>
      </c>
      <c r="C73" s="125" t="s">
        <v>62</v>
      </c>
      <c r="D73" s="119"/>
      <c r="E73" s="117"/>
      <c r="F73" s="42">
        <v>113</v>
      </c>
      <c r="G73" s="18"/>
      <c r="H73" s="18"/>
      <c r="I73" s="43"/>
      <c r="J73" s="44">
        <f>F73</f>
        <v>113</v>
      </c>
      <c r="K73" s="30"/>
    </row>
    <row r="74" spans="1:26" ht="12.75" customHeight="1" x14ac:dyDescent="0.2">
      <c r="B74" s="26" t="s">
        <v>11</v>
      </c>
      <c r="C74" s="125" t="s">
        <v>37</v>
      </c>
      <c r="D74" s="119"/>
      <c r="E74" s="117"/>
      <c r="F74" s="42"/>
      <c r="G74" s="18"/>
      <c r="H74" s="18"/>
      <c r="I74" s="31"/>
      <c r="J74" s="45"/>
      <c r="K74" s="30"/>
    </row>
    <row r="75" spans="1:26" ht="12.75" customHeight="1" x14ac:dyDescent="0.2">
      <c r="B75" s="127" t="s">
        <v>63</v>
      </c>
      <c r="C75" s="119"/>
      <c r="D75" s="119"/>
      <c r="E75" s="119"/>
      <c r="F75" s="119"/>
      <c r="G75" s="119"/>
      <c r="H75" s="119"/>
      <c r="I75" s="117"/>
      <c r="J75" s="1">
        <f>TRUNC(SUM(J71:J74),2)</f>
        <v>389.35</v>
      </c>
      <c r="K75" s="30"/>
    </row>
    <row r="76" spans="1:26" ht="12.75" customHeight="1" x14ac:dyDescent="0.2">
      <c r="B76" s="28"/>
      <c r="C76" s="28"/>
      <c r="D76" s="28"/>
      <c r="E76" s="28"/>
      <c r="F76" s="28"/>
      <c r="G76" s="28"/>
      <c r="H76" s="28"/>
      <c r="I76" s="28"/>
      <c r="J76" s="29"/>
      <c r="K76" s="30"/>
    </row>
    <row r="77" spans="1:26" ht="12.75" customHeight="1" x14ac:dyDescent="0.2">
      <c r="B77" s="131" t="s">
        <v>328</v>
      </c>
      <c r="C77" s="123"/>
      <c r="D77" s="123"/>
      <c r="E77" s="123"/>
      <c r="F77" s="123"/>
      <c r="G77" s="123"/>
      <c r="H77" s="123"/>
      <c r="I77" s="123"/>
      <c r="J77" s="123"/>
      <c r="K77" s="30"/>
    </row>
    <row r="78" spans="1:26" ht="30" customHeight="1" x14ac:dyDescent="0.2">
      <c r="B78" s="130" t="s">
        <v>329</v>
      </c>
      <c r="C78" s="123"/>
      <c r="D78" s="123"/>
      <c r="E78" s="123"/>
      <c r="F78" s="123"/>
      <c r="G78" s="123"/>
      <c r="H78" s="123"/>
      <c r="I78" s="123"/>
      <c r="J78" s="123"/>
      <c r="K78" s="30"/>
    </row>
    <row r="79" spans="1:26" ht="12.75" customHeight="1" x14ac:dyDescent="0.2">
      <c r="A79" s="30"/>
      <c r="B79" s="46"/>
      <c r="C79" s="46"/>
      <c r="D79" s="46"/>
      <c r="E79" s="46"/>
      <c r="F79" s="46"/>
      <c r="G79" s="46"/>
      <c r="H79" s="46"/>
      <c r="I79" s="46"/>
      <c r="J79" s="4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B80" s="124" t="s">
        <v>64</v>
      </c>
      <c r="C80" s="119"/>
      <c r="D80" s="119"/>
      <c r="E80" s="119"/>
      <c r="F80" s="119"/>
      <c r="G80" s="119"/>
      <c r="H80" s="119"/>
      <c r="I80" s="119"/>
      <c r="J80" s="117"/>
      <c r="K80" s="30"/>
    </row>
    <row r="81" spans="2:12" ht="12.75" customHeight="1" x14ac:dyDescent="0.2">
      <c r="B81" s="127" t="s">
        <v>65</v>
      </c>
      <c r="C81" s="119"/>
      <c r="D81" s="119"/>
      <c r="E81" s="119"/>
      <c r="F81" s="119"/>
      <c r="G81" s="119"/>
      <c r="H81" s="119"/>
      <c r="I81" s="117"/>
      <c r="J81" s="26" t="s">
        <v>30</v>
      </c>
      <c r="K81" s="30"/>
    </row>
    <row r="82" spans="2:12" ht="12.75" customHeight="1" x14ac:dyDescent="0.2">
      <c r="B82" s="26" t="s">
        <v>66</v>
      </c>
      <c r="C82" s="125" t="s">
        <v>67</v>
      </c>
      <c r="D82" s="119"/>
      <c r="E82" s="119"/>
      <c r="F82" s="119"/>
      <c r="G82" s="119"/>
      <c r="H82" s="119"/>
      <c r="I82" s="117"/>
      <c r="J82" s="27">
        <f>J48</f>
        <v>350.64</v>
      </c>
      <c r="K82" s="30"/>
    </row>
    <row r="83" spans="2:12" ht="12.75" customHeight="1" x14ac:dyDescent="0.2">
      <c r="B83" s="26" t="s">
        <v>68</v>
      </c>
      <c r="C83" s="125" t="s">
        <v>69</v>
      </c>
      <c r="D83" s="119"/>
      <c r="E83" s="119"/>
      <c r="F83" s="119"/>
      <c r="G83" s="119"/>
      <c r="H83" s="119"/>
      <c r="I83" s="117"/>
      <c r="J83" s="27">
        <f>J63</f>
        <v>792.66</v>
      </c>
      <c r="K83" s="30"/>
    </row>
    <row r="84" spans="2:12" ht="12.75" customHeight="1" x14ac:dyDescent="0.2">
      <c r="B84" s="26" t="s">
        <v>70</v>
      </c>
      <c r="C84" s="125" t="s">
        <v>71</v>
      </c>
      <c r="D84" s="119"/>
      <c r="E84" s="119"/>
      <c r="F84" s="119"/>
      <c r="G84" s="119"/>
      <c r="H84" s="119"/>
      <c r="I84" s="117"/>
      <c r="J84" s="27"/>
      <c r="K84" s="30"/>
    </row>
    <row r="85" spans="2:12" ht="12.75" customHeight="1" x14ac:dyDescent="0.2">
      <c r="B85" s="127" t="s">
        <v>72</v>
      </c>
      <c r="C85" s="119"/>
      <c r="D85" s="119"/>
      <c r="E85" s="119"/>
      <c r="F85" s="119"/>
      <c r="G85" s="119"/>
      <c r="H85" s="119"/>
      <c r="I85" s="117"/>
      <c r="J85" s="1">
        <f>TRUNC(SUM(J82:J84),2)</f>
        <v>1143.3</v>
      </c>
      <c r="K85" s="30"/>
    </row>
    <row r="86" spans="2:12" ht="12.75" customHeight="1" x14ac:dyDescent="0.2">
      <c r="B86" s="47"/>
      <c r="C86" s="47"/>
      <c r="D86" s="47"/>
      <c r="E86" s="47"/>
      <c r="F86" s="47"/>
      <c r="G86" s="47"/>
      <c r="H86" s="47"/>
      <c r="I86" s="47"/>
      <c r="J86" s="48"/>
      <c r="K86" s="30"/>
    </row>
    <row r="87" spans="2:12" ht="12.75" customHeight="1" x14ac:dyDescent="0.2">
      <c r="B87" s="124" t="s">
        <v>73</v>
      </c>
      <c r="C87" s="119"/>
      <c r="D87" s="119"/>
      <c r="E87" s="119"/>
      <c r="F87" s="119"/>
      <c r="G87" s="119"/>
      <c r="H87" s="119"/>
      <c r="I87" s="119"/>
      <c r="J87" s="117"/>
      <c r="K87" s="30"/>
    </row>
    <row r="88" spans="2:12" ht="12.75" customHeight="1" x14ac:dyDescent="0.2">
      <c r="B88" s="125" t="s">
        <v>74</v>
      </c>
      <c r="C88" s="119"/>
      <c r="D88" s="119"/>
      <c r="E88" s="119"/>
      <c r="F88" s="119"/>
      <c r="G88" s="119"/>
      <c r="H88" s="119"/>
      <c r="I88" s="119"/>
      <c r="J88" s="117"/>
      <c r="K88" s="30"/>
    </row>
    <row r="89" spans="2:12" ht="12.75" customHeight="1" x14ac:dyDescent="0.2">
      <c r="B89" s="127" t="s">
        <v>75</v>
      </c>
      <c r="C89" s="119"/>
      <c r="D89" s="119"/>
      <c r="E89" s="119"/>
      <c r="F89" s="119"/>
      <c r="G89" s="119"/>
      <c r="H89" s="119"/>
      <c r="I89" s="117"/>
      <c r="J89" s="26" t="s">
        <v>76</v>
      </c>
      <c r="K89" s="30"/>
    </row>
    <row r="90" spans="2:12" ht="12.75" customHeight="1" x14ac:dyDescent="0.2">
      <c r="B90" s="125" t="s">
        <v>77</v>
      </c>
      <c r="C90" s="119"/>
      <c r="D90" s="119"/>
      <c r="E90" s="119"/>
      <c r="F90" s="119"/>
      <c r="G90" s="119"/>
      <c r="H90" s="119"/>
      <c r="I90" s="117"/>
      <c r="J90" s="31">
        <v>0.49685000000000001</v>
      </c>
      <c r="K90" s="30"/>
    </row>
    <row r="91" spans="2:12" ht="12.75" customHeight="1" x14ac:dyDescent="0.2">
      <c r="B91" s="125" t="s">
        <v>78</v>
      </c>
      <c r="C91" s="119"/>
      <c r="D91" s="119"/>
      <c r="E91" s="119"/>
      <c r="F91" s="119"/>
      <c r="G91" s="119"/>
      <c r="H91" s="119"/>
      <c r="I91" s="117"/>
      <c r="J91" s="31">
        <v>0.49685000000000001</v>
      </c>
      <c r="K91" s="30"/>
    </row>
    <row r="92" spans="2:12" ht="12.75" customHeight="1" x14ac:dyDescent="0.2">
      <c r="B92" s="125" t="s">
        <v>79</v>
      </c>
      <c r="C92" s="119"/>
      <c r="D92" s="119"/>
      <c r="E92" s="119"/>
      <c r="F92" s="119"/>
      <c r="G92" s="119"/>
      <c r="H92" s="119"/>
      <c r="I92" s="117"/>
      <c r="J92" s="31">
        <v>6.3E-3</v>
      </c>
      <c r="K92" s="30"/>
    </row>
    <row r="93" spans="2:12" ht="12.75" customHeight="1" x14ac:dyDescent="0.2">
      <c r="B93" s="125" t="s">
        <v>80</v>
      </c>
      <c r="C93" s="119"/>
      <c r="D93" s="119"/>
      <c r="E93" s="119"/>
      <c r="F93" s="119"/>
      <c r="G93" s="119"/>
      <c r="H93" s="119"/>
      <c r="I93" s="117"/>
      <c r="J93" s="49">
        <f>SUM(J90:J92)</f>
        <v>1</v>
      </c>
      <c r="K93" s="30"/>
    </row>
    <row r="94" spans="2:12" ht="6.75" customHeight="1" x14ac:dyDescent="0.2">
      <c r="B94" s="50"/>
      <c r="C94" s="51"/>
      <c r="D94" s="51"/>
      <c r="E94" s="51"/>
      <c r="F94" s="51"/>
      <c r="G94" s="51"/>
      <c r="H94" s="51"/>
      <c r="I94" s="51"/>
      <c r="J94" s="52"/>
      <c r="K94" s="30"/>
    </row>
    <row r="95" spans="2:12" ht="12.75" customHeight="1" x14ac:dyDescent="0.2">
      <c r="B95" s="26">
        <v>3</v>
      </c>
      <c r="C95" s="127" t="s">
        <v>81</v>
      </c>
      <c r="D95" s="119"/>
      <c r="E95" s="119"/>
      <c r="F95" s="119"/>
      <c r="G95" s="119"/>
      <c r="H95" s="117"/>
      <c r="I95" s="41" t="s">
        <v>41</v>
      </c>
      <c r="J95" s="26" t="s">
        <v>30</v>
      </c>
      <c r="K95" s="30"/>
    </row>
    <row r="96" spans="2:12" ht="12.75" customHeight="1" x14ac:dyDescent="0.2">
      <c r="B96" s="26" t="s">
        <v>5</v>
      </c>
      <c r="C96" s="125" t="s">
        <v>82</v>
      </c>
      <c r="D96" s="119"/>
      <c r="E96" s="119"/>
      <c r="F96" s="119"/>
      <c r="G96" s="119"/>
      <c r="H96" s="117"/>
      <c r="I96" s="31">
        <f t="shared" ref="I96:I102" si="2">J96/$J$40</f>
        <v>4.9454760010129356E-2</v>
      </c>
      <c r="J96" s="53">
        <f>(((($J$85-$J$83)+$J$40)/12)*$J$90)</f>
        <v>89.183746916666664</v>
      </c>
      <c r="K96" s="30"/>
      <c r="L96" s="54"/>
    </row>
    <row r="97" spans="2:12" ht="12.75" customHeight="1" x14ac:dyDescent="0.2">
      <c r="B97" s="26" t="s">
        <v>7</v>
      </c>
      <c r="C97" s="125" t="s">
        <v>83</v>
      </c>
      <c r="D97" s="119"/>
      <c r="E97" s="119"/>
      <c r="F97" s="119"/>
      <c r="G97" s="119"/>
      <c r="H97" s="117"/>
      <c r="I97" s="31">
        <f t="shared" si="2"/>
        <v>3.9563808008103484E-3</v>
      </c>
      <c r="J97" s="53">
        <f>($J$62/12)*$J$90</f>
        <v>7.1346997533333338</v>
      </c>
      <c r="K97" s="30"/>
      <c r="L97" s="54"/>
    </row>
    <row r="98" spans="2:12" ht="12.75" customHeight="1" x14ac:dyDescent="0.2">
      <c r="B98" s="26" t="s">
        <v>9</v>
      </c>
      <c r="C98" s="125" t="s">
        <v>84</v>
      </c>
      <c r="D98" s="119"/>
      <c r="E98" s="119"/>
      <c r="F98" s="119"/>
      <c r="G98" s="119"/>
      <c r="H98" s="117"/>
      <c r="I98" s="31">
        <f t="shared" si="2"/>
        <v>2.3738284804862089E-2</v>
      </c>
      <c r="J98" s="53">
        <f>$J$62*0.5*$J$90</f>
        <v>42.808198519999998</v>
      </c>
      <c r="K98" s="30"/>
      <c r="L98" s="54"/>
    </row>
    <row r="99" spans="2:12" ht="12.75" customHeight="1" x14ac:dyDescent="0.2">
      <c r="B99" s="26" t="s">
        <v>11</v>
      </c>
      <c r="C99" s="125" t="s">
        <v>85</v>
      </c>
      <c r="D99" s="119"/>
      <c r="E99" s="119"/>
      <c r="F99" s="119"/>
      <c r="G99" s="119"/>
      <c r="H99" s="117"/>
      <c r="I99" s="31">
        <f t="shared" si="2"/>
        <v>4.1404166666666672E-2</v>
      </c>
      <c r="J99" s="53">
        <f>(J40/12)*J91</f>
        <v>74.665789916666668</v>
      </c>
      <c r="K99" s="30"/>
      <c r="L99" s="54"/>
    </row>
    <row r="100" spans="2:12" ht="12.75" customHeight="1" x14ac:dyDescent="0.2">
      <c r="B100" s="26" t="s">
        <v>14</v>
      </c>
      <c r="C100" s="125" t="s">
        <v>86</v>
      </c>
      <c r="D100" s="119"/>
      <c r="E100" s="119"/>
      <c r="F100" s="119"/>
      <c r="G100" s="119"/>
      <c r="H100" s="117"/>
      <c r="I100" s="31">
        <f t="shared" si="2"/>
        <v>2.6249838494127559E-2</v>
      </c>
      <c r="J100" s="27">
        <f>(J85/12)*J91</f>
        <v>47.337383749999994</v>
      </c>
      <c r="K100" s="30"/>
    </row>
    <row r="101" spans="2:12" ht="12.75" customHeight="1" x14ac:dyDescent="0.2">
      <c r="B101" s="26" t="s">
        <v>36</v>
      </c>
      <c r="C101" s="125" t="s">
        <v>87</v>
      </c>
      <c r="D101" s="119"/>
      <c r="E101" s="119"/>
      <c r="F101" s="119"/>
      <c r="G101" s="119"/>
      <c r="H101" s="117"/>
      <c r="I101" s="31">
        <f t="shared" si="2"/>
        <v>2.3738284804862089E-2</v>
      </c>
      <c r="J101" s="27">
        <f>(J62*0.5)*J91</f>
        <v>42.808198519999998</v>
      </c>
      <c r="K101" s="30"/>
    </row>
    <row r="102" spans="2:12" ht="12.75" customHeight="1" x14ac:dyDescent="0.2">
      <c r="B102" s="26" t="s">
        <v>50</v>
      </c>
      <c r="C102" s="125" t="s">
        <v>88</v>
      </c>
      <c r="D102" s="119"/>
      <c r="E102" s="119"/>
      <c r="F102" s="119"/>
      <c r="G102" s="119"/>
      <c r="H102" s="117"/>
      <c r="I102" s="31">
        <f t="shared" si="2"/>
        <v>-1.224967005667262E-3</v>
      </c>
      <c r="J102" s="27">
        <f>-J82*J92</f>
        <v>-2.2090320000000001</v>
      </c>
      <c r="K102" s="30"/>
    </row>
    <row r="103" spans="2:12" ht="12.75" customHeight="1" x14ac:dyDescent="0.2">
      <c r="B103" s="127" t="s">
        <v>89</v>
      </c>
      <c r="C103" s="119"/>
      <c r="D103" s="119"/>
      <c r="E103" s="119"/>
      <c r="F103" s="119"/>
      <c r="G103" s="119"/>
      <c r="H103" s="117"/>
      <c r="I103" s="32">
        <f>TRUNC(SUM(I96:I101),4)</f>
        <v>0.16850000000000001</v>
      </c>
      <c r="J103" s="1">
        <f>TRUNC(SUM(J96:J101),2)</f>
        <v>303.93</v>
      </c>
      <c r="K103" s="30"/>
    </row>
    <row r="104" spans="2:12" ht="7.5" customHeight="1" x14ac:dyDescent="0.2">
      <c r="B104" s="28"/>
      <c r="C104" s="28"/>
      <c r="D104" s="28"/>
      <c r="E104" s="28"/>
      <c r="F104" s="28"/>
      <c r="G104" s="28"/>
      <c r="H104" s="28"/>
      <c r="I104" s="33"/>
      <c r="J104" s="29"/>
      <c r="K104" s="30"/>
    </row>
    <row r="105" spans="2:12" ht="28.5" customHeight="1" x14ac:dyDescent="0.2">
      <c r="B105" s="122" t="s">
        <v>330</v>
      </c>
      <c r="C105" s="123"/>
      <c r="D105" s="123"/>
      <c r="E105" s="123"/>
      <c r="F105" s="123"/>
      <c r="G105" s="123"/>
      <c r="H105" s="123"/>
      <c r="I105" s="123"/>
      <c r="J105" s="123"/>
      <c r="K105" s="30"/>
    </row>
    <row r="106" spans="2:12" ht="38.25" customHeight="1" x14ac:dyDescent="0.2">
      <c r="B106" s="122" t="s">
        <v>331</v>
      </c>
      <c r="C106" s="123"/>
      <c r="D106" s="123"/>
      <c r="E106" s="123"/>
      <c r="F106" s="123"/>
      <c r="G106" s="123"/>
      <c r="H106" s="123"/>
      <c r="I106" s="123"/>
      <c r="J106" s="123"/>
      <c r="K106" s="30"/>
    </row>
    <row r="107" spans="2:12" ht="24.75" customHeight="1" x14ac:dyDescent="0.2">
      <c r="B107" s="122" t="s">
        <v>332</v>
      </c>
      <c r="C107" s="123"/>
      <c r="D107" s="123"/>
      <c r="E107" s="123"/>
      <c r="F107" s="123"/>
      <c r="G107" s="123"/>
      <c r="H107" s="123"/>
      <c r="I107" s="123"/>
      <c r="J107" s="123"/>
      <c r="K107" s="30"/>
    </row>
    <row r="108" spans="2:12" ht="12.75" customHeight="1" x14ac:dyDescent="0.2">
      <c r="B108" s="122" t="s">
        <v>333</v>
      </c>
      <c r="C108" s="123"/>
      <c r="D108" s="123"/>
      <c r="E108" s="123"/>
      <c r="F108" s="123"/>
      <c r="G108" s="123"/>
      <c r="H108" s="123"/>
      <c r="I108" s="123"/>
      <c r="J108" s="123"/>
      <c r="K108" s="30"/>
    </row>
    <row r="109" spans="2:12" ht="38.25" customHeight="1" x14ac:dyDescent="0.2">
      <c r="B109" s="122" t="s">
        <v>334</v>
      </c>
      <c r="C109" s="123"/>
      <c r="D109" s="123"/>
      <c r="E109" s="123"/>
      <c r="F109" s="123"/>
      <c r="G109" s="123"/>
      <c r="H109" s="123"/>
      <c r="I109" s="123"/>
      <c r="J109" s="123"/>
      <c r="K109" s="30"/>
    </row>
    <row r="110" spans="2:12" ht="12.75" customHeight="1" x14ac:dyDescent="0.2">
      <c r="B110" s="128" t="s">
        <v>335</v>
      </c>
      <c r="C110" s="123"/>
      <c r="D110" s="123"/>
      <c r="E110" s="123"/>
      <c r="F110" s="123"/>
      <c r="G110" s="123"/>
      <c r="H110" s="123"/>
      <c r="I110" s="123"/>
      <c r="J110" s="123"/>
      <c r="K110" s="30"/>
    </row>
    <row r="111" spans="2:12" ht="9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30"/>
    </row>
    <row r="112" spans="2:12" ht="12.75" customHeight="1" x14ac:dyDescent="0.2">
      <c r="B112" s="124" t="s">
        <v>90</v>
      </c>
      <c r="C112" s="119"/>
      <c r="D112" s="119"/>
      <c r="E112" s="119"/>
      <c r="F112" s="119"/>
      <c r="G112" s="119"/>
      <c r="H112" s="119"/>
      <c r="I112" s="119"/>
      <c r="J112" s="117"/>
      <c r="K112" s="30"/>
    </row>
    <row r="113" spans="2:11" ht="12.75" customHeight="1" x14ac:dyDescent="0.2">
      <c r="B113" s="125" t="s">
        <v>91</v>
      </c>
      <c r="C113" s="119"/>
      <c r="D113" s="119"/>
      <c r="E113" s="119"/>
      <c r="F113" s="119"/>
      <c r="G113" s="119"/>
      <c r="H113" s="119"/>
      <c r="I113" s="119"/>
      <c r="J113" s="117"/>
      <c r="K113" s="30"/>
    </row>
    <row r="114" spans="2:11" ht="12.75" customHeight="1" x14ac:dyDescent="0.2">
      <c r="B114" s="120" t="s">
        <v>92</v>
      </c>
      <c r="C114" s="117"/>
      <c r="D114" s="120" t="s">
        <v>93</v>
      </c>
      <c r="E114" s="117"/>
      <c r="F114" s="120" t="s">
        <v>94</v>
      </c>
      <c r="G114" s="117"/>
      <c r="H114" s="120" t="s">
        <v>95</v>
      </c>
      <c r="I114" s="117"/>
      <c r="J114" s="18" t="s">
        <v>96</v>
      </c>
      <c r="K114" s="30"/>
    </row>
    <row r="115" spans="2:11" ht="13.5" customHeight="1" x14ac:dyDescent="0.2">
      <c r="B115" s="129" t="s">
        <v>97</v>
      </c>
      <c r="C115" s="117"/>
      <c r="D115" s="118"/>
      <c r="E115" s="117"/>
      <c r="F115" s="118">
        <v>30</v>
      </c>
      <c r="G115" s="117"/>
      <c r="H115" s="116">
        <f>(252/365)</f>
        <v>0.69041095890410964</v>
      </c>
      <c r="I115" s="117"/>
      <c r="J115" s="55">
        <f t="shared" ref="J115:J126" si="3">D115*F115*H115</f>
        <v>0</v>
      </c>
      <c r="K115" s="30"/>
    </row>
    <row r="116" spans="2:11" ht="12.75" customHeight="1" x14ac:dyDescent="0.2">
      <c r="B116" s="129" t="s">
        <v>98</v>
      </c>
      <c r="C116" s="117"/>
      <c r="D116" s="118"/>
      <c r="E116" s="117"/>
      <c r="F116" s="118">
        <v>1</v>
      </c>
      <c r="G116" s="117"/>
      <c r="H116" s="116">
        <v>1</v>
      </c>
      <c r="I116" s="117"/>
      <c r="J116" s="55">
        <f t="shared" si="3"/>
        <v>0</v>
      </c>
      <c r="K116" s="30"/>
    </row>
    <row r="117" spans="2:11" ht="12.75" customHeight="1" x14ac:dyDescent="0.2">
      <c r="B117" s="129" t="s">
        <v>99</v>
      </c>
      <c r="C117" s="117"/>
      <c r="D117" s="118"/>
      <c r="E117" s="117"/>
      <c r="F117" s="118">
        <v>15</v>
      </c>
      <c r="G117" s="117"/>
      <c r="H117" s="116">
        <f t="shared" ref="H117:H118" si="4">(252/365)</f>
        <v>0.69041095890410964</v>
      </c>
      <c r="I117" s="117"/>
      <c r="J117" s="55">
        <f t="shared" si="3"/>
        <v>0</v>
      </c>
      <c r="K117" s="30"/>
    </row>
    <row r="118" spans="2:11" ht="12.75" customHeight="1" x14ac:dyDescent="0.2">
      <c r="B118" s="129" t="s">
        <v>100</v>
      </c>
      <c r="C118" s="117"/>
      <c r="D118" s="118"/>
      <c r="E118" s="117"/>
      <c r="F118" s="118">
        <v>5</v>
      </c>
      <c r="G118" s="117"/>
      <c r="H118" s="116">
        <f t="shared" si="4"/>
        <v>0.69041095890410964</v>
      </c>
      <c r="I118" s="117"/>
      <c r="J118" s="55">
        <f t="shared" si="3"/>
        <v>0</v>
      </c>
      <c r="K118" s="30"/>
    </row>
    <row r="119" spans="2:11" ht="12.75" customHeight="1" x14ac:dyDescent="0.2">
      <c r="B119" s="129" t="s">
        <v>101</v>
      </c>
      <c r="C119" s="117"/>
      <c r="D119" s="118"/>
      <c r="E119" s="117"/>
      <c r="F119" s="118">
        <v>2</v>
      </c>
      <c r="G119" s="117"/>
      <c r="H119" s="116">
        <v>1</v>
      </c>
      <c r="I119" s="117"/>
      <c r="J119" s="55">
        <f t="shared" si="3"/>
        <v>0</v>
      </c>
      <c r="K119" s="30"/>
    </row>
    <row r="120" spans="2:11" ht="12.75" customHeight="1" x14ac:dyDescent="0.2">
      <c r="B120" s="129" t="s">
        <v>102</v>
      </c>
      <c r="C120" s="117"/>
      <c r="D120" s="118"/>
      <c r="E120" s="117"/>
      <c r="F120" s="118">
        <v>2</v>
      </c>
      <c r="G120" s="117"/>
      <c r="H120" s="116">
        <f>(252/365)</f>
        <v>0.69041095890410964</v>
      </c>
      <c r="I120" s="117"/>
      <c r="J120" s="55">
        <f t="shared" si="3"/>
        <v>0</v>
      </c>
      <c r="K120" s="30"/>
    </row>
    <row r="121" spans="2:11" ht="12.75" customHeight="1" x14ac:dyDescent="0.2">
      <c r="B121" s="129" t="s">
        <v>103</v>
      </c>
      <c r="C121" s="117"/>
      <c r="D121" s="118"/>
      <c r="E121" s="117"/>
      <c r="F121" s="118">
        <v>3</v>
      </c>
      <c r="G121" s="117"/>
      <c r="H121" s="116">
        <v>1</v>
      </c>
      <c r="I121" s="117"/>
      <c r="J121" s="55">
        <f t="shared" si="3"/>
        <v>0</v>
      </c>
      <c r="K121" s="30"/>
    </row>
    <row r="122" spans="2:11" ht="12.75" customHeight="1" x14ac:dyDescent="0.2">
      <c r="B122" s="129" t="s">
        <v>104</v>
      </c>
      <c r="C122" s="117"/>
      <c r="D122" s="118"/>
      <c r="E122" s="117"/>
      <c r="F122" s="118">
        <v>1</v>
      </c>
      <c r="G122" s="117"/>
      <c r="H122" s="116">
        <v>1</v>
      </c>
      <c r="I122" s="117"/>
      <c r="J122" s="55">
        <f t="shared" si="3"/>
        <v>0</v>
      </c>
      <c r="K122" s="30"/>
    </row>
    <row r="123" spans="2:11" ht="12.75" customHeight="1" x14ac:dyDescent="0.2">
      <c r="B123" s="129" t="s">
        <v>105</v>
      </c>
      <c r="C123" s="117"/>
      <c r="D123" s="118"/>
      <c r="E123" s="117"/>
      <c r="F123" s="118">
        <v>1</v>
      </c>
      <c r="G123" s="117"/>
      <c r="H123" s="116">
        <v>1</v>
      </c>
      <c r="I123" s="117"/>
      <c r="J123" s="55">
        <f t="shared" si="3"/>
        <v>0</v>
      </c>
      <c r="K123" s="30"/>
    </row>
    <row r="124" spans="2:11" ht="12.75" customHeight="1" x14ac:dyDescent="0.2">
      <c r="B124" s="129" t="s">
        <v>106</v>
      </c>
      <c r="C124" s="117"/>
      <c r="D124" s="118"/>
      <c r="E124" s="117"/>
      <c r="F124" s="118">
        <v>20</v>
      </c>
      <c r="G124" s="117"/>
      <c r="H124" s="116">
        <f t="shared" ref="H124:H125" si="5">(252/365)</f>
        <v>0.69041095890410964</v>
      </c>
      <c r="I124" s="117"/>
      <c r="J124" s="55">
        <f t="shared" si="3"/>
        <v>0</v>
      </c>
      <c r="K124" s="30"/>
    </row>
    <row r="125" spans="2:11" ht="12.75" customHeight="1" x14ac:dyDescent="0.2">
      <c r="B125" s="129" t="s">
        <v>107</v>
      </c>
      <c r="C125" s="117"/>
      <c r="D125" s="118"/>
      <c r="E125" s="117"/>
      <c r="F125" s="118">
        <v>180</v>
      </c>
      <c r="G125" s="117"/>
      <c r="H125" s="116">
        <f t="shared" si="5"/>
        <v>0.69041095890410964</v>
      </c>
      <c r="I125" s="117"/>
      <c r="J125" s="55">
        <f t="shared" si="3"/>
        <v>0</v>
      </c>
      <c r="K125" s="30"/>
    </row>
    <row r="126" spans="2:11" ht="12.75" customHeight="1" x14ac:dyDescent="0.2">
      <c r="B126" s="129" t="s">
        <v>108</v>
      </c>
      <c r="C126" s="117"/>
      <c r="D126" s="118"/>
      <c r="E126" s="117"/>
      <c r="F126" s="118">
        <v>6</v>
      </c>
      <c r="G126" s="117"/>
      <c r="H126" s="116">
        <v>1</v>
      </c>
      <c r="I126" s="117"/>
      <c r="J126" s="55">
        <f t="shared" si="3"/>
        <v>0</v>
      </c>
      <c r="K126" s="30"/>
    </row>
    <row r="127" spans="2:11" ht="12.75" customHeight="1" x14ac:dyDescent="0.2">
      <c r="B127" s="118" t="s">
        <v>109</v>
      </c>
      <c r="C127" s="119"/>
      <c r="D127" s="119"/>
      <c r="E127" s="119"/>
      <c r="F127" s="119"/>
      <c r="G127" s="119"/>
      <c r="H127" s="119"/>
      <c r="I127" s="117"/>
      <c r="J127" s="55">
        <f>SUM(J115:J126)</f>
        <v>0</v>
      </c>
      <c r="K127" s="30"/>
    </row>
    <row r="128" spans="2:11" ht="12.75" customHeight="1" x14ac:dyDescent="0.2">
      <c r="B128" s="93"/>
      <c r="C128" s="93"/>
      <c r="D128" s="94"/>
      <c r="E128" s="94"/>
      <c r="F128" s="94"/>
      <c r="G128" s="94"/>
      <c r="H128" s="95"/>
      <c r="I128" s="95"/>
      <c r="J128" s="56"/>
      <c r="K128" s="30"/>
    </row>
    <row r="129" spans="2:11" ht="12.75" customHeight="1" x14ac:dyDescent="0.2">
      <c r="B129" s="120" t="s">
        <v>110</v>
      </c>
      <c r="C129" s="119"/>
      <c r="D129" s="119"/>
      <c r="E129" s="119"/>
      <c r="F129" s="119"/>
      <c r="G129" s="117"/>
      <c r="H129" s="30"/>
      <c r="I129" s="30"/>
      <c r="J129" s="30"/>
      <c r="K129" s="30"/>
    </row>
    <row r="130" spans="2:11" ht="12.75" customHeight="1" x14ac:dyDescent="0.2">
      <c r="B130" s="118" t="s">
        <v>111</v>
      </c>
      <c r="C130" s="117"/>
      <c r="D130" s="118" t="s">
        <v>112</v>
      </c>
      <c r="E130" s="117"/>
      <c r="F130" s="118" t="s">
        <v>113</v>
      </c>
      <c r="G130" s="117"/>
      <c r="K130" s="30"/>
    </row>
    <row r="131" spans="2:11" ht="12.75" customHeight="1" x14ac:dyDescent="0.2">
      <c r="B131" s="121">
        <f>J40+J85+J103</f>
        <v>3250.5699999999997</v>
      </c>
      <c r="C131" s="117"/>
      <c r="D131" s="118">
        <v>30</v>
      </c>
      <c r="E131" s="117"/>
      <c r="F131" s="121">
        <f>B131/D131</f>
        <v>108.35233333333332</v>
      </c>
      <c r="G131" s="117"/>
      <c r="H131" s="96"/>
      <c r="I131" s="96"/>
      <c r="J131" s="96"/>
      <c r="K131" s="30"/>
    </row>
    <row r="132" spans="2:11" ht="12.75" customHeight="1" x14ac:dyDescent="0.2">
      <c r="B132" s="97"/>
      <c r="C132" s="97"/>
      <c r="D132" s="97"/>
      <c r="E132" s="96"/>
      <c r="F132" s="96"/>
      <c r="G132" s="96"/>
      <c r="H132" s="98"/>
      <c r="I132" s="98"/>
      <c r="J132" s="25"/>
      <c r="K132" s="30"/>
    </row>
    <row r="133" spans="2:11" ht="36" customHeight="1" x14ac:dyDescent="0.2">
      <c r="B133" s="122" t="s">
        <v>336</v>
      </c>
      <c r="C133" s="123"/>
      <c r="D133" s="123"/>
      <c r="E133" s="123"/>
      <c r="F133" s="123"/>
      <c r="G133" s="123"/>
      <c r="H133" s="123"/>
      <c r="I133" s="123"/>
      <c r="J133" s="123"/>
      <c r="K133" s="30"/>
    </row>
    <row r="134" spans="2:11" ht="25.5" customHeight="1" x14ac:dyDescent="0.2">
      <c r="B134" s="122" t="s">
        <v>337</v>
      </c>
      <c r="C134" s="123"/>
      <c r="D134" s="123"/>
      <c r="E134" s="123"/>
      <c r="F134" s="123"/>
      <c r="G134" s="123"/>
      <c r="H134" s="123"/>
      <c r="I134" s="123"/>
      <c r="J134" s="123"/>
      <c r="K134" s="30"/>
    </row>
    <row r="135" spans="2:11" ht="12.75" customHeight="1" x14ac:dyDescent="0.2">
      <c r="B135" s="122" t="s">
        <v>338</v>
      </c>
      <c r="C135" s="123"/>
      <c r="D135" s="123"/>
      <c r="E135" s="123"/>
      <c r="F135" s="123"/>
      <c r="G135" s="123"/>
      <c r="H135" s="123"/>
      <c r="I135" s="123"/>
      <c r="J135" s="123"/>
      <c r="K135" s="30"/>
    </row>
    <row r="136" spans="2:11" ht="12.75" customHeight="1" x14ac:dyDescent="0.2">
      <c r="B136" s="122" t="s">
        <v>339</v>
      </c>
      <c r="C136" s="123"/>
      <c r="D136" s="123"/>
      <c r="E136" s="123"/>
      <c r="F136" s="123"/>
      <c r="G136" s="123"/>
      <c r="H136" s="123"/>
      <c r="I136" s="123"/>
      <c r="J136" s="123"/>
      <c r="K136" s="30"/>
    </row>
    <row r="137" spans="2:11" ht="12.75" customHeight="1" x14ac:dyDescent="0.2">
      <c r="B137" s="122" t="s">
        <v>340</v>
      </c>
      <c r="C137" s="123"/>
      <c r="D137" s="123"/>
      <c r="E137" s="123"/>
      <c r="F137" s="123"/>
      <c r="G137" s="123"/>
      <c r="H137" s="123"/>
      <c r="I137" s="123"/>
      <c r="J137" s="123"/>
      <c r="K137" s="30"/>
    </row>
    <row r="138" spans="2:11" ht="12.75" customHeight="1" x14ac:dyDescent="0.2">
      <c r="B138" s="97"/>
      <c r="C138" s="97"/>
      <c r="D138" s="96"/>
      <c r="E138" s="96"/>
      <c r="F138" s="96"/>
      <c r="G138" s="96"/>
      <c r="H138" s="98"/>
      <c r="I138" s="98"/>
      <c r="J138" s="25"/>
      <c r="K138" s="30"/>
    </row>
    <row r="139" spans="2:11" ht="12.75" customHeight="1" x14ac:dyDescent="0.2">
      <c r="B139" s="124" t="s">
        <v>114</v>
      </c>
      <c r="C139" s="119"/>
      <c r="D139" s="119"/>
      <c r="E139" s="119"/>
      <c r="F139" s="119"/>
      <c r="G139" s="119"/>
      <c r="H139" s="117"/>
      <c r="I139" s="41" t="s">
        <v>41</v>
      </c>
      <c r="J139" s="26" t="s">
        <v>30</v>
      </c>
      <c r="K139" s="30"/>
    </row>
    <row r="140" spans="2:11" ht="12.75" customHeight="1" x14ac:dyDescent="0.2">
      <c r="B140" s="57"/>
      <c r="C140" s="50"/>
      <c r="D140" s="51"/>
      <c r="E140" s="51"/>
      <c r="F140" s="58"/>
      <c r="G140" s="59" t="s">
        <v>113</v>
      </c>
      <c r="H140" s="60" t="s">
        <v>115</v>
      </c>
      <c r="I140" s="41"/>
      <c r="J140" s="52"/>
      <c r="K140" s="30"/>
    </row>
    <row r="141" spans="2:11" ht="12.75" customHeight="1" x14ac:dyDescent="0.2">
      <c r="B141" s="26" t="s">
        <v>5</v>
      </c>
      <c r="C141" s="125" t="s">
        <v>116</v>
      </c>
      <c r="D141" s="119"/>
      <c r="E141" s="119"/>
      <c r="F141" s="117"/>
      <c r="G141" s="172">
        <f>F131</f>
        <v>108.35233333333332</v>
      </c>
      <c r="H141" s="61">
        <v>1</v>
      </c>
      <c r="I141" s="37">
        <f t="shared" ref="I141:I146" si="6">J141/$J$40</f>
        <v>5.0070209229047822E-3</v>
      </c>
      <c r="J141" s="53">
        <f t="shared" ref="J141:J146" si="7">($G$141*H141)/12</f>
        <v>9.0293611111111094</v>
      </c>
      <c r="K141" s="30"/>
    </row>
    <row r="142" spans="2:11" ht="12.75" customHeight="1" x14ac:dyDescent="0.2">
      <c r="B142" s="26" t="s">
        <v>7</v>
      </c>
      <c r="C142" s="125" t="s">
        <v>117</v>
      </c>
      <c r="D142" s="119"/>
      <c r="E142" s="119"/>
      <c r="F142" s="117"/>
      <c r="G142" s="173"/>
      <c r="H142" s="61">
        <v>1</v>
      </c>
      <c r="I142" s="37">
        <f t="shared" si="6"/>
        <v>5.0070209229047822E-3</v>
      </c>
      <c r="J142" s="53">
        <f t="shared" si="7"/>
        <v>9.0293611111111094</v>
      </c>
      <c r="K142" s="30"/>
    </row>
    <row r="143" spans="2:11" ht="12.75" customHeight="1" x14ac:dyDescent="0.2">
      <c r="B143" s="26" t="s">
        <v>9</v>
      </c>
      <c r="C143" s="125" t="s">
        <v>118</v>
      </c>
      <c r="D143" s="119"/>
      <c r="E143" s="119"/>
      <c r="F143" s="117"/>
      <c r="G143" s="173"/>
      <c r="H143" s="61">
        <v>1</v>
      </c>
      <c r="I143" s="37">
        <f t="shared" si="6"/>
        <v>5.0070209229047822E-3</v>
      </c>
      <c r="J143" s="53">
        <f t="shared" si="7"/>
        <v>9.0293611111111094</v>
      </c>
      <c r="K143" s="30"/>
    </row>
    <row r="144" spans="2:11" ht="12.75" customHeight="1" x14ac:dyDescent="0.2">
      <c r="B144" s="26" t="s">
        <v>11</v>
      </c>
      <c r="C144" s="125" t="s">
        <v>341</v>
      </c>
      <c r="D144" s="119"/>
      <c r="E144" s="119"/>
      <c r="F144" s="117"/>
      <c r="G144" s="173"/>
      <c r="H144" s="61">
        <v>1</v>
      </c>
      <c r="I144" s="37">
        <f t="shared" si="6"/>
        <v>5.0070209229047822E-3</v>
      </c>
      <c r="J144" s="53">
        <f t="shared" si="7"/>
        <v>9.0293611111111094</v>
      </c>
      <c r="K144" s="30"/>
    </row>
    <row r="145" spans="2:11" ht="12.75" customHeight="1" x14ac:dyDescent="0.2">
      <c r="B145" s="26" t="s">
        <v>14</v>
      </c>
      <c r="C145" s="125" t="s">
        <v>119</v>
      </c>
      <c r="D145" s="119"/>
      <c r="E145" s="119"/>
      <c r="F145" s="117"/>
      <c r="G145" s="173"/>
      <c r="H145" s="61">
        <v>1</v>
      </c>
      <c r="I145" s="37">
        <f t="shared" si="6"/>
        <v>5.0070209229047822E-3</v>
      </c>
      <c r="J145" s="53">
        <f t="shared" si="7"/>
        <v>9.0293611111111094</v>
      </c>
      <c r="K145" s="30"/>
    </row>
    <row r="146" spans="2:11" ht="12.75" customHeight="1" x14ac:dyDescent="0.2">
      <c r="B146" s="26" t="s">
        <v>36</v>
      </c>
      <c r="C146" s="125" t="s">
        <v>120</v>
      </c>
      <c r="D146" s="119"/>
      <c r="E146" s="119"/>
      <c r="F146" s="117"/>
      <c r="G146" s="174"/>
      <c r="H146" s="61">
        <v>1</v>
      </c>
      <c r="I146" s="37">
        <f t="shared" si="6"/>
        <v>5.0070209229047822E-3</v>
      </c>
      <c r="J146" s="53">
        <f t="shared" si="7"/>
        <v>9.0293611111111094</v>
      </c>
      <c r="K146" s="30"/>
    </row>
    <row r="147" spans="2:11" ht="12.75" customHeight="1" x14ac:dyDescent="0.2">
      <c r="B147" s="127" t="s">
        <v>121</v>
      </c>
      <c r="C147" s="119"/>
      <c r="D147" s="119"/>
      <c r="E147" s="119"/>
      <c r="F147" s="119"/>
      <c r="G147" s="119"/>
      <c r="H147" s="117"/>
      <c r="I147" s="32">
        <f>TRUNC(SUM(I141:I146),4)</f>
        <v>0.03</v>
      </c>
      <c r="J147" s="1">
        <f>TRUNC(SUM(J141:J146),2)</f>
        <v>54.17</v>
      </c>
      <c r="K147" s="30"/>
    </row>
    <row r="148" spans="2:11" ht="8.25" customHeight="1" x14ac:dyDescent="0.2">
      <c r="B148" s="47"/>
      <c r="C148" s="47"/>
      <c r="D148" s="47"/>
      <c r="E148" s="47"/>
      <c r="F148" s="47"/>
      <c r="G148" s="47"/>
      <c r="H148" s="47"/>
      <c r="I148" s="62"/>
      <c r="J148" s="48"/>
      <c r="K148" s="30"/>
    </row>
    <row r="149" spans="2:11" ht="31.5" customHeight="1" x14ac:dyDescent="0.2">
      <c r="B149" s="130" t="s">
        <v>342</v>
      </c>
      <c r="C149" s="123"/>
      <c r="D149" s="123"/>
      <c r="E149" s="123"/>
      <c r="F149" s="123"/>
      <c r="G149" s="123"/>
      <c r="H149" s="123"/>
      <c r="I149" s="123"/>
      <c r="J149" s="123"/>
      <c r="K149" s="30"/>
    </row>
    <row r="150" spans="2:11" ht="10.5" customHeight="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30"/>
    </row>
    <row r="151" spans="2:11" ht="12.75" customHeight="1" x14ac:dyDescent="0.2">
      <c r="B151" s="28"/>
      <c r="C151" s="28"/>
      <c r="D151" s="28"/>
      <c r="E151" s="28"/>
      <c r="F151" s="28"/>
      <c r="G151" s="28"/>
      <c r="H151" s="28"/>
      <c r="I151" s="33"/>
      <c r="J151" s="29"/>
      <c r="K151" s="30"/>
    </row>
    <row r="152" spans="2:11" ht="12.75" customHeight="1" x14ac:dyDescent="0.2">
      <c r="B152" s="124" t="s">
        <v>122</v>
      </c>
      <c r="C152" s="119"/>
      <c r="D152" s="119"/>
      <c r="E152" s="119"/>
      <c r="F152" s="119"/>
      <c r="G152" s="119"/>
      <c r="H152" s="119"/>
      <c r="I152" s="119"/>
      <c r="J152" s="117"/>
      <c r="K152" s="30"/>
    </row>
    <row r="153" spans="2:11" ht="12.75" customHeight="1" x14ac:dyDescent="0.2">
      <c r="B153" s="124" t="s">
        <v>123</v>
      </c>
      <c r="C153" s="119"/>
      <c r="D153" s="119"/>
      <c r="E153" s="119"/>
      <c r="F153" s="119"/>
      <c r="G153" s="119"/>
      <c r="H153" s="119"/>
      <c r="I153" s="117"/>
      <c r="J153" s="26" t="s">
        <v>30</v>
      </c>
      <c r="K153" s="30"/>
    </row>
    <row r="154" spans="2:11" ht="12.75" customHeight="1" x14ac:dyDescent="0.2">
      <c r="B154" s="26" t="s">
        <v>124</v>
      </c>
      <c r="C154" s="125" t="s">
        <v>125</v>
      </c>
      <c r="D154" s="119"/>
      <c r="E154" s="119"/>
      <c r="F154" s="119"/>
      <c r="G154" s="119"/>
      <c r="H154" s="119"/>
      <c r="I154" s="117"/>
      <c r="J154" s="27">
        <f>J147</f>
        <v>54.17</v>
      </c>
      <c r="K154" s="30"/>
    </row>
    <row r="155" spans="2:11" ht="12.75" customHeight="1" x14ac:dyDescent="0.2">
      <c r="B155" s="26" t="s">
        <v>126</v>
      </c>
      <c r="C155" s="125" t="s">
        <v>127</v>
      </c>
      <c r="D155" s="119"/>
      <c r="E155" s="119"/>
      <c r="F155" s="119"/>
      <c r="G155" s="119"/>
      <c r="H155" s="119"/>
      <c r="I155" s="117"/>
      <c r="J155" s="27">
        <v>0</v>
      </c>
      <c r="K155" s="30"/>
    </row>
    <row r="156" spans="2:11" ht="12.75" customHeight="1" x14ac:dyDescent="0.2">
      <c r="B156" s="127" t="s">
        <v>128</v>
      </c>
      <c r="C156" s="119"/>
      <c r="D156" s="119"/>
      <c r="E156" s="119"/>
      <c r="F156" s="119"/>
      <c r="G156" s="119"/>
      <c r="H156" s="119"/>
      <c r="I156" s="117"/>
      <c r="J156" s="1">
        <f>SUM(J154:J155)</f>
        <v>54.17</v>
      </c>
      <c r="K156" s="30"/>
    </row>
    <row r="157" spans="2:11" ht="12.75" customHeight="1" x14ac:dyDescent="0.2">
      <c r="B157" s="47"/>
      <c r="C157" s="47"/>
      <c r="D157" s="47"/>
      <c r="E157" s="47"/>
      <c r="F157" s="47"/>
      <c r="G157" s="47"/>
      <c r="H157" s="47"/>
      <c r="I157" s="47"/>
      <c r="J157" s="48"/>
      <c r="K157" s="30"/>
    </row>
    <row r="158" spans="2:11" ht="12.75" customHeight="1" x14ac:dyDescent="0.2">
      <c r="B158" s="124" t="s">
        <v>186</v>
      </c>
      <c r="C158" s="119"/>
      <c r="D158" s="119"/>
      <c r="E158" s="119"/>
      <c r="F158" s="119"/>
      <c r="G158" s="119"/>
      <c r="H158" s="119"/>
      <c r="I158" s="119"/>
      <c r="J158" s="117"/>
      <c r="K158" s="30"/>
    </row>
    <row r="159" spans="2:11" ht="12.75" customHeight="1" x14ac:dyDescent="0.2">
      <c r="B159" s="125"/>
      <c r="C159" s="119"/>
      <c r="D159" s="117"/>
      <c r="E159" s="120" t="s">
        <v>130</v>
      </c>
      <c r="F159" s="117"/>
      <c r="G159" s="30" t="s">
        <v>76</v>
      </c>
      <c r="H159" s="63" t="s">
        <v>187</v>
      </c>
      <c r="I159" s="120" t="s">
        <v>188</v>
      </c>
      <c r="J159" s="117"/>
      <c r="K159" s="30"/>
    </row>
    <row r="160" spans="2:11" ht="12.75" customHeight="1" x14ac:dyDescent="0.2">
      <c r="B160" s="125"/>
      <c r="C160" s="119"/>
      <c r="D160" s="117"/>
      <c r="E160" s="126">
        <f>J40+J85+J103+J127</f>
        <v>3250.5699999999997</v>
      </c>
      <c r="F160" s="117"/>
      <c r="G160" s="64">
        <v>1.61E-2</v>
      </c>
      <c r="H160" s="27"/>
      <c r="I160" s="126">
        <f>E160*G160</f>
        <v>52.334176999999997</v>
      </c>
      <c r="J160" s="117"/>
      <c r="K160" s="30"/>
    </row>
    <row r="161" spans="2:16" ht="12.75" customHeight="1" x14ac:dyDescent="0.2">
      <c r="B161" s="120" t="s">
        <v>132</v>
      </c>
      <c r="C161" s="119"/>
      <c r="D161" s="119"/>
      <c r="E161" s="119"/>
      <c r="F161" s="119"/>
      <c r="G161" s="119"/>
      <c r="H161" s="117"/>
      <c r="I161" s="126">
        <f>SUM(I160:J160)</f>
        <v>52.334176999999997</v>
      </c>
      <c r="J161" s="117"/>
      <c r="K161" s="30"/>
    </row>
    <row r="162" spans="2:16" ht="11.25" customHeight="1" x14ac:dyDescent="0.2">
      <c r="B162" s="28"/>
      <c r="C162" s="28"/>
      <c r="D162" s="28"/>
      <c r="E162" s="28"/>
      <c r="F162" s="28"/>
      <c r="G162" s="28"/>
      <c r="H162" s="28"/>
      <c r="I162" s="28"/>
      <c r="J162" s="29"/>
      <c r="K162" s="30"/>
    </row>
    <row r="163" spans="2:16" ht="39" customHeight="1" x14ac:dyDescent="0.2">
      <c r="B163" s="122" t="s">
        <v>343</v>
      </c>
      <c r="C163" s="123"/>
      <c r="D163" s="123"/>
      <c r="E163" s="123"/>
      <c r="F163" s="123"/>
      <c r="G163" s="123"/>
      <c r="H163" s="123"/>
      <c r="I163" s="123"/>
      <c r="J163" s="123"/>
      <c r="K163" s="30"/>
    </row>
    <row r="164" spans="2:16" ht="12.75" customHeight="1" x14ac:dyDescent="0.2">
      <c r="B164" s="97"/>
      <c r="C164" s="97"/>
      <c r="D164" s="97"/>
      <c r="E164" s="97"/>
      <c r="F164" s="97"/>
      <c r="G164" s="97"/>
      <c r="H164" s="97"/>
      <c r="I164" s="97"/>
      <c r="J164" s="97"/>
      <c r="K164" s="30"/>
    </row>
    <row r="165" spans="2:16" ht="12.75" customHeight="1" x14ac:dyDescent="0.2">
      <c r="B165" s="97"/>
      <c r="C165" s="97"/>
      <c r="D165" s="97"/>
      <c r="E165" s="97"/>
      <c r="F165" s="97"/>
      <c r="G165" s="97"/>
      <c r="H165" s="97"/>
      <c r="I165" s="97"/>
      <c r="J165" s="97"/>
      <c r="K165" s="30"/>
    </row>
    <row r="166" spans="2:16" ht="12.75" customHeight="1" x14ac:dyDescent="0.2">
      <c r="B166" s="124" t="s">
        <v>139</v>
      </c>
      <c r="C166" s="119"/>
      <c r="D166" s="119"/>
      <c r="E166" s="119"/>
      <c r="F166" s="119"/>
      <c r="G166" s="119"/>
      <c r="H166" s="119"/>
      <c r="I166" s="119"/>
      <c r="J166" s="117"/>
      <c r="K166" s="30"/>
    </row>
    <row r="167" spans="2:16" ht="12.75" customHeight="1" x14ac:dyDescent="0.2">
      <c r="B167" s="26">
        <v>5</v>
      </c>
      <c r="C167" s="127" t="s">
        <v>140</v>
      </c>
      <c r="D167" s="119"/>
      <c r="E167" s="119"/>
      <c r="F167" s="119"/>
      <c r="G167" s="119"/>
      <c r="H167" s="117"/>
      <c r="I167" s="26"/>
      <c r="J167" s="26" t="s">
        <v>30</v>
      </c>
      <c r="K167" s="30"/>
    </row>
    <row r="168" spans="2:16" ht="12.75" customHeight="1" x14ac:dyDescent="0.2">
      <c r="B168" s="26" t="s">
        <v>5</v>
      </c>
      <c r="C168" s="170" t="s">
        <v>141</v>
      </c>
      <c r="D168" s="119"/>
      <c r="E168" s="119"/>
      <c r="F168" s="119"/>
      <c r="G168" s="119"/>
      <c r="H168" s="117"/>
      <c r="I168" s="18" t="s">
        <v>142</v>
      </c>
      <c r="J168" s="65">
        <f>UNIFORMES!E9</f>
        <v>55.195</v>
      </c>
      <c r="K168" s="30"/>
      <c r="P168" s="30"/>
    </row>
    <row r="169" spans="2:16" ht="12.75" customHeight="1" x14ac:dyDescent="0.2">
      <c r="B169" s="26" t="s">
        <v>7</v>
      </c>
      <c r="C169" s="170" t="s">
        <v>143</v>
      </c>
      <c r="D169" s="119"/>
      <c r="E169" s="119"/>
      <c r="F169" s="119"/>
      <c r="G169" s="119"/>
      <c r="H169" s="117"/>
      <c r="I169" s="60" t="s">
        <v>142</v>
      </c>
      <c r="J169" s="27">
        <f>FERRAMENTAS!F59</f>
        <v>24.628458333333331</v>
      </c>
      <c r="K169" s="30"/>
    </row>
    <row r="170" spans="2:16" ht="12.75" customHeight="1" x14ac:dyDescent="0.2">
      <c r="B170" s="26" t="s">
        <v>9</v>
      </c>
      <c r="C170" s="170" t="s">
        <v>144</v>
      </c>
      <c r="D170" s="119"/>
      <c r="E170" s="119"/>
      <c r="F170" s="119"/>
      <c r="G170" s="119"/>
      <c r="H170" s="117"/>
      <c r="I170" s="60" t="s">
        <v>142</v>
      </c>
      <c r="J170" s="27">
        <f>EPIS!F22</f>
        <v>82.195000000000007</v>
      </c>
      <c r="K170" s="30"/>
    </row>
    <row r="171" spans="2:16" ht="12.75" customHeight="1" x14ac:dyDescent="0.2">
      <c r="B171" s="26" t="s">
        <v>11</v>
      </c>
      <c r="C171" s="170"/>
      <c r="D171" s="119"/>
      <c r="E171" s="119"/>
      <c r="F171" s="119"/>
      <c r="G171" s="119"/>
      <c r="H171" s="117"/>
      <c r="I171" s="18" t="s">
        <v>142</v>
      </c>
      <c r="J171" s="66">
        <v>0</v>
      </c>
      <c r="K171" s="30"/>
    </row>
    <row r="172" spans="2:16" ht="12.75" customHeight="1" x14ac:dyDescent="0.2">
      <c r="B172" s="127" t="s">
        <v>145</v>
      </c>
      <c r="C172" s="119"/>
      <c r="D172" s="119"/>
      <c r="E172" s="119"/>
      <c r="F172" s="119"/>
      <c r="G172" s="119"/>
      <c r="H172" s="117"/>
      <c r="I172" s="32" t="s">
        <v>142</v>
      </c>
      <c r="J172" s="1">
        <f>TRUNC(SUM(J168:J171),2)</f>
        <v>162.01</v>
      </c>
      <c r="K172" s="30"/>
    </row>
    <row r="173" spans="2:16" ht="12.75" customHeight="1" x14ac:dyDescent="0.2">
      <c r="B173" s="171"/>
      <c r="C173" s="119"/>
      <c r="D173" s="119"/>
      <c r="E173" s="119"/>
      <c r="F173" s="119"/>
      <c r="G173" s="119"/>
      <c r="H173" s="119"/>
      <c r="I173" s="119"/>
      <c r="J173" s="166"/>
      <c r="K173" s="30"/>
    </row>
    <row r="174" spans="2:16" ht="12.75" customHeight="1" x14ac:dyDescent="0.2">
      <c r="B174" s="124" t="s">
        <v>146</v>
      </c>
      <c r="C174" s="119"/>
      <c r="D174" s="119"/>
      <c r="E174" s="119"/>
      <c r="F174" s="119"/>
      <c r="G174" s="119"/>
      <c r="H174" s="119"/>
      <c r="I174" s="119"/>
      <c r="J174" s="117"/>
      <c r="K174" s="30"/>
    </row>
    <row r="175" spans="2:16" ht="12.75" customHeight="1" x14ac:dyDescent="0.2">
      <c r="B175" s="26">
        <v>6</v>
      </c>
      <c r="C175" s="127" t="s">
        <v>147</v>
      </c>
      <c r="D175" s="119"/>
      <c r="E175" s="119"/>
      <c r="F175" s="119"/>
      <c r="G175" s="119"/>
      <c r="H175" s="117"/>
      <c r="I175" s="41" t="s">
        <v>41</v>
      </c>
      <c r="J175" s="26" t="s">
        <v>30</v>
      </c>
      <c r="K175" s="30"/>
    </row>
    <row r="176" spans="2:16" ht="12.75" customHeight="1" x14ac:dyDescent="0.2">
      <c r="B176" s="26" t="s">
        <v>5</v>
      </c>
      <c r="C176" s="125" t="s">
        <v>148</v>
      </c>
      <c r="D176" s="119"/>
      <c r="E176" s="119"/>
      <c r="F176" s="119"/>
      <c r="G176" s="119"/>
      <c r="H176" s="117"/>
      <c r="I176" s="64">
        <v>5.0700000000000002E-2</v>
      </c>
      <c r="J176" s="53">
        <f>TRUNC(I176*J195,2)</f>
        <v>175.76</v>
      </c>
      <c r="K176" s="30"/>
    </row>
    <row r="177" spans="2:12" ht="12.75" customHeight="1" x14ac:dyDescent="0.2">
      <c r="B177" s="26" t="s">
        <v>7</v>
      </c>
      <c r="C177" s="125" t="s">
        <v>149</v>
      </c>
      <c r="D177" s="119"/>
      <c r="E177" s="119"/>
      <c r="F177" s="119"/>
      <c r="G177" s="119"/>
      <c r="H177" s="117"/>
      <c r="I177" s="64">
        <v>5.3800000000000001E-2</v>
      </c>
      <c r="J177" s="53">
        <f>TRUNC(I177*(J176+J195),2)</f>
        <v>195.96</v>
      </c>
      <c r="K177" s="30"/>
    </row>
    <row r="178" spans="2:12" ht="12.75" customHeight="1" x14ac:dyDescent="0.2">
      <c r="B178" s="26" t="s">
        <v>9</v>
      </c>
      <c r="C178" s="124" t="s">
        <v>150</v>
      </c>
      <c r="D178" s="119"/>
      <c r="E178" s="119"/>
      <c r="F178" s="119"/>
      <c r="G178" s="119"/>
      <c r="H178" s="117"/>
      <c r="I178" s="37"/>
      <c r="J178" s="99"/>
      <c r="K178" s="30"/>
    </row>
    <row r="179" spans="2:12" ht="12.75" customHeight="1" x14ac:dyDescent="0.2">
      <c r="B179" s="26" t="s">
        <v>151</v>
      </c>
      <c r="C179" s="125" t="s">
        <v>152</v>
      </c>
      <c r="D179" s="119"/>
      <c r="E179" s="119"/>
      <c r="F179" s="119"/>
      <c r="G179" s="119"/>
      <c r="H179" s="166"/>
      <c r="I179" s="100">
        <v>1.6500000000000001E-2</v>
      </c>
      <c r="J179" s="101">
        <f>((J195)/1-(I182))*I179</f>
        <v>57.199023750000002</v>
      </c>
      <c r="K179" s="30"/>
    </row>
    <row r="180" spans="2:12" ht="12.75" customHeight="1" x14ac:dyDescent="0.2">
      <c r="B180" s="26" t="s">
        <v>153</v>
      </c>
      <c r="C180" s="125" t="s">
        <v>136</v>
      </c>
      <c r="D180" s="119"/>
      <c r="E180" s="119"/>
      <c r="F180" s="119"/>
      <c r="G180" s="119"/>
      <c r="H180" s="166"/>
      <c r="I180" s="100">
        <v>7.5999999999999998E-2</v>
      </c>
      <c r="J180" s="101">
        <f>((J195)/1-(I182))*I180</f>
        <v>263.46217000000001</v>
      </c>
      <c r="K180" s="30"/>
    </row>
    <row r="181" spans="2:12" ht="12.75" customHeight="1" x14ac:dyDescent="0.2">
      <c r="B181" s="26" t="s">
        <v>154</v>
      </c>
      <c r="C181" s="125" t="s">
        <v>155</v>
      </c>
      <c r="D181" s="119"/>
      <c r="E181" s="119"/>
      <c r="F181" s="119"/>
      <c r="G181" s="119"/>
      <c r="H181" s="166"/>
      <c r="I181" s="102">
        <v>0.05</v>
      </c>
      <c r="J181" s="101">
        <f>((J195)/1-(I182))*I181</f>
        <v>173.330375</v>
      </c>
      <c r="K181" s="30"/>
    </row>
    <row r="182" spans="2:12" ht="12.75" customHeight="1" x14ac:dyDescent="0.2">
      <c r="B182" s="127" t="s">
        <v>156</v>
      </c>
      <c r="C182" s="119"/>
      <c r="D182" s="119"/>
      <c r="E182" s="119"/>
      <c r="F182" s="119"/>
      <c r="G182" s="119"/>
      <c r="H182" s="166"/>
      <c r="I182" s="103">
        <f>SUM(I179:I181)</f>
        <v>0.14250000000000002</v>
      </c>
      <c r="J182" s="104">
        <f>TRUNC(SUM(J176:J181),2)</f>
        <v>865.71</v>
      </c>
      <c r="K182" s="30"/>
    </row>
    <row r="183" spans="2:12" ht="12.75" customHeight="1" x14ac:dyDescent="0.2">
      <c r="B183" s="17"/>
      <c r="C183" s="175"/>
      <c r="D183" s="123"/>
      <c r="E183" s="123"/>
      <c r="F183" s="123"/>
      <c r="G183" s="123"/>
      <c r="H183" s="123"/>
      <c r="I183" s="123"/>
      <c r="J183" s="123"/>
    </row>
    <row r="184" spans="2:12" ht="12.75" customHeight="1" x14ac:dyDescent="0.2">
      <c r="B184" s="35"/>
      <c r="C184" s="67"/>
      <c r="D184" s="67"/>
      <c r="E184" s="67"/>
      <c r="F184" s="67"/>
      <c r="G184" s="67"/>
      <c r="H184" s="67"/>
      <c r="I184" s="68"/>
      <c r="J184" s="69"/>
      <c r="L184" s="70"/>
    </row>
    <row r="185" spans="2:12" ht="12.75" customHeight="1" x14ac:dyDescent="0.2">
      <c r="B185" s="108" t="s">
        <v>157</v>
      </c>
      <c r="L185" s="70"/>
    </row>
    <row r="186" spans="2:12" ht="12.75" customHeight="1" x14ac:dyDescent="0.2">
      <c r="L186" s="70"/>
    </row>
    <row r="187" spans="2:12" ht="12.75" customHeight="1" x14ac:dyDescent="0.2"/>
    <row r="188" spans="2:12" ht="12.75" customHeight="1" x14ac:dyDescent="0.2">
      <c r="B188" s="127" t="s">
        <v>158</v>
      </c>
      <c r="C188" s="119"/>
      <c r="D188" s="119"/>
      <c r="E188" s="119"/>
      <c r="F188" s="119"/>
      <c r="G188" s="119"/>
      <c r="H188" s="119"/>
      <c r="I188" s="119"/>
      <c r="J188" s="117"/>
      <c r="L188" s="71"/>
    </row>
    <row r="189" spans="2:12" ht="12.75" customHeight="1" x14ac:dyDescent="0.2">
      <c r="B189" s="127" t="s">
        <v>159</v>
      </c>
      <c r="C189" s="119"/>
      <c r="D189" s="119"/>
      <c r="E189" s="119"/>
      <c r="F189" s="119"/>
      <c r="G189" s="119"/>
      <c r="H189" s="119"/>
      <c r="I189" s="117"/>
      <c r="J189" s="26" t="s">
        <v>30</v>
      </c>
    </row>
    <row r="190" spans="2:12" ht="12.75" customHeight="1" x14ac:dyDescent="0.2">
      <c r="B190" s="18" t="s">
        <v>5</v>
      </c>
      <c r="C190" s="125" t="str">
        <f>B32</f>
        <v>MÓDULO 1 - COMPOSIÇÃO DA REMUNERAÇÃO</v>
      </c>
      <c r="D190" s="119"/>
      <c r="E190" s="119"/>
      <c r="F190" s="119"/>
      <c r="G190" s="119"/>
      <c r="H190" s="119"/>
      <c r="I190" s="117"/>
      <c r="J190" s="27">
        <f>J40</f>
        <v>1803.34</v>
      </c>
    </row>
    <row r="191" spans="2:12" ht="12.75" customHeight="1" x14ac:dyDescent="0.2">
      <c r="B191" s="18" t="s">
        <v>7</v>
      </c>
      <c r="C191" s="125" t="str">
        <f>B44</f>
        <v>MÓDULO 2 – ENCARGOS E BENEFÍCIOS ANUAIS, MENSAIS E DIÁRIOS</v>
      </c>
      <c r="D191" s="119"/>
      <c r="E191" s="119"/>
      <c r="F191" s="119"/>
      <c r="G191" s="119"/>
      <c r="H191" s="119"/>
      <c r="I191" s="117"/>
      <c r="J191" s="27">
        <f>J85</f>
        <v>1143.3</v>
      </c>
    </row>
    <row r="192" spans="2:12" ht="12.75" customHeight="1" x14ac:dyDescent="0.2">
      <c r="B192" s="18" t="s">
        <v>9</v>
      </c>
      <c r="C192" s="125" t="str">
        <f>B87</f>
        <v>MÓDULO 3 – PROVISÃO PARA RESCISÃO</v>
      </c>
      <c r="D192" s="119"/>
      <c r="E192" s="119"/>
      <c r="F192" s="119"/>
      <c r="G192" s="119"/>
      <c r="H192" s="119"/>
      <c r="I192" s="117"/>
      <c r="J192" s="27">
        <f>J103</f>
        <v>303.93</v>
      </c>
      <c r="L192" s="71"/>
    </row>
    <row r="193" spans="2:12" ht="12.75" customHeight="1" x14ac:dyDescent="0.2">
      <c r="B193" s="18" t="s">
        <v>11</v>
      </c>
      <c r="C193" s="125" t="str">
        <f>B112</f>
        <v>MÓDULO 4 – CUSTO DE REPOSIÇÃO DO PROFISSIONAL AUSENTE</v>
      </c>
      <c r="D193" s="119"/>
      <c r="E193" s="119"/>
      <c r="F193" s="119"/>
      <c r="G193" s="119"/>
      <c r="H193" s="119"/>
      <c r="I193" s="117"/>
      <c r="J193" s="27">
        <f>J156</f>
        <v>54.17</v>
      </c>
      <c r="L193" s="71"/>
    </row>
    <row r="194" spans="2:12" ht="12.75" customHeight="1" x14ac:dyDescent="0.2">
      <c r="B194" s="18" t="s">
        <v>14</v>
      </c>
      <c r="C194" s="125" t="str">
        <f>B166</f>
        <v>MÓDULO 5 – INSUMOS DIVERSOS</v>
      </c>
      <c r="D194" s="119"/>
      <c r="E194" s="119"/>
      <c r="F194" s="119"/>
      <c r="G194" s="119"/>
      <c r="H194" s="119"/>
      <c r="I194" s="117"/>
      <c r="J194" s="27">
        <f>J172</f>
        <v>162.01</v>
      </c>
    </row>
    <row r="195" spans="2:12" ht="12.75" customHeight="1" x14ac:dyDescent="0.2">
      <c r="B195" s="26"/>
      <c r="C195" s="127" t="s">
        <v>160</v>
      </c>
      <c r="D195" s="119"/>
      <c r="E195" s="119"/>
      <c r="F195" s="119"/>
      <c r="G195" s="119"/>
      <c r="H195" s="119"/>
      <c r="I195" s="117"/>
      <c r="J195" s="1">
        <f>TRUNC(SUM(J190:J194),2)</f>
        <v>3466.75</v>
      </c>
      <c r="L195" s="70"/>
    </row>
    <row r="196" spans="2:12" ht="12.75" customHeight="1" x14ac:dyDescent="0.2">
      <c r="B196" s="18" t="s">
        <v>36</v>
      </c>
      <c r="C196" s="125" t="str">
        <f>B174</f>
        <v>MÓDULO 6 – CUSTOS INDIRETOS, TRIBUTOS E LUCRO</v>
      </c>
      <c r="D196" s="119"/>
      <c r="E196" s="119"/>
      <c r="F196" s="119"/>
      <c r="G196" s="119"/>
      <c r="H196" s="119"/>
      <c r="I196" s="117"/>
      <c r="J196" s="27">
        <f>J182</f>
        <v>865.71</v>
      </c>
    </row>
    <row r="197" spans="2:12" ht="12.75" customHeight="1" x14ac:dyDescent="0.2">
      <c r="B197" s="127" t="s">
        <v>161</v>
      </c>
      <c r="C197" s="119"/>
      <c r="D197" s="119"/>
      <c r="E197" s="119"/>
      <c r="F197" s="119"/>
      <c r="G197" s="119"/>
      <c r="H197" s="119"/>
      <c r="I197" s="117"/>
      <c r="J197" s="1">
        <f>TRUNC(SUM(J195:J196),2)</f>
        <v>4332.46</v>
      </c>
    </row>
    <row r="198" spans="2:12" ht="12.75" customHeight="1" x14ac:dyDescent="0.2">
      <c r="J198" s="70"/>
    </row>
    <row r="199" spans="2:12" ht="12.75" hidden="1" customHeight="1" x14ac:dyDescent="0.2">
      <c r="B199" s="17"/>
      <c r="C199" s="135" t="s">
        <v>162</v>
      </c>
      <c r="D199" s="123"/>
      <c r="E199" s="123"/>
      <c r="F199" s="123"/>
      <c r="G199" s="123"/>
      <c r="H199" s="123"/>
      <c r="I199" s="28"/>
      <c r="J199" s="28"/>
    </row>
    <row r="200" spans="2:12" ht="40.5" hidden="1" customHeight="1" x14ac:dyDescent="0.2">
      <c r="B200" s="165" t="s">
        <v>163</v>
      </c>
      <c r="C200" s="158"/>
      <c r="D200" s="165" t="s">
        <v>164</v>
      </c>
      <c r="E200" s="158"/>
      <c r="F200" s="165" t="s">
        <v>165</v>
      </c>
      <c r="G200" s="158"/>
      <c r="H200" s="72" t="s">
        <v>166</v>
      </c>
      <c r="I200" s="73" t="s">
        <v>167</v>
      </c>
      <c r="J200" s="74" t="s">
        <v>30</v>
      </c>
    </row>
    <row r="201" spans="2:12" ht="12.75" hidden="1" customHeight="1" x14ac:dyDescent="0.2">
      <c r="B201" s="151" t="s">
        <v>168</v>
      </c>
      <c r="C201" s="152"/>
      <c r="D201" s="153" t="s">
        <v>169</v>
      </c>
      <c r="E201" s="154"/>
      <c r="F201" s="155"/>
      <c r="G201" s="156"/>
      <c r="H201" s="75" t="s">
        <v>169</v>
      </c>
      <c r="I201" s="76"/>
      <c r="J201" s="77">
        <v>0</v>
      </c>
    </row>
    <row r="202" spans="2:12" ht="12.75" hidden="1" customHeight="1" x14ac:dyDescent="0.2">
      <c r="B202" s="120" t="s">
        <v>170</v>
      </c>
      <c r="C202" s="117"/>
      <c r="D202" s="167" t="s">
        <v>169</v>
      </c>
      <c r="E202" s="156"/>
      <c r="F202" s="142"/>
      <c r="G202" s="143"/>
      <c r="H202" s="78" t="s">
        <v>169</v>
      </c>
      <c r="I202" s="79"/>
      <c r="J202" s="80">
        <v>0</v>
      </c>
    </row>
    <row r="203" spans="2:12" ht="12.75" hidden="1" customHeight="1" x14ac:dyDescent="0.2">
      <c r="B203" s="120" t="s">
        <v>171</v>
      </c>
      <c r="C203" s="117"/>
      <c r="D203" s="167" t="s">
        <v>169</v>
      </c>
      <c r="E203" s="156"/>
      <c r="F203" s="142"/>
      <c r="G203" s="143"/>
      <c r="H203" s="78" t="s">
        <v>169</v>
      </c>
      <c r="I203" s="79"/>
      <c r="J203" s="80">
        <v>0</v>
      </c>
    </row>
    <row r="204" spans="2:12" ht="12.75" hidden="1" customHeight="1" x14ac:dyDescent="0.2">
      <c r="B204" s="120" t="s">
        <v>172</v>
      </c>
      <c r="C204" s="117"/>
      <c r="D204" s="167" t="s">
        <v>169</v>
      </c>
      <c r="E204" s="156"/>
      <c r="F204" s="142"/>
      <c r="G204" s="143"/>
      <c r="H204" s="78" t="s">
        <v>169</v>
      </c>
      <c r="I204" s="79"/>
      <c r="J204" s="80">
        <v>0</v>
      </c>
    </row>
    <row r="205" spans="2:12" ht="12.75" hidden="1" customHeight="1" x14ac:dyDescent="0.2">
      <c r="B205" s="141"/>
      <c r="C205" s="117"/>
      <c r="D205" s="142"/>
      <c r="E205" s="143"/>
      <c r="F205" s="142"/>
      <c r="G205" s="143"/>
      <c r="H205" s="81"/>
      <c r="I205" s="82"/>
      <c r="J205" s="80"/>
    </row>
    <row r="206" spans="2:12" ht="12.75" hidden="1" customHeight="1" x14ac:dyDescent="0.2">
      <c r="B206" s="144"/>
      <c r="C206" s="145"/>
      <c r="D206" s="146"/>
      <c r="E206" s="147"/>
      <c r="F206" s="146"/>
      <c r="G206" s="147"/>
      <c r="H206" s="83"/>
      <c r="I206" s="84"/>
      <c r="J206" s="85"/>
    </row>
    <row r="207" spans="2:12" ht="12.75" hidden="1" customHeight="1" x14ac:dyDescent="0.2">
      <c r="B207" s="148" t="s">
        <v>173</v>
      </c>
      <c r="C207" s="149"/>
      <c r="D207" s="149"/>
      <c r="E207" s="149"/>
      <c r="F207" s="149"/>
      <c r="G207" s="149"/>
      <c r="H207" s="149"/>
      <c r="I207" s="150"/>
      <c r="J207" s="86">
        <f>SUM(J205:J206)</f>
        <v>0</v>
      </c>
    </row>
    <row r="208" spans="2:12" ht="12.75" hidden="1" customHeight="1" x14ac:dyDescent="0.2"/>
    <row r="209" spans="2:10" ht="12.75" hidden="1" customHeight="1" x14ac:dyDescent="0.2">
      <c r="B209" s="17" t="s">
        <v>174</v>
      </c>
      <c r="C209" s="135" t="s">
        <v>175</v>
      </c>
      <c r="D209" s="123"/>
      <c r="E209" s="123"/>
      <c r="F209" s="123"/>
      <c r="G209" s="123"/>
      <c r="H209" s="123"/>
      <c r="I209" s="28"/>
      <c r="J209" s="28"/>
    </row>
    <row r="210" spans="2:10" ht="12.75" hidden="1" customHeight="1" x14ac:dyDescent="0.2">
      <c r="B210" s="157" t="s">
        <v>176</v>
      </c>
      <c r="C210" s="139"/>
      <c r="D210" s="139"/>
      <c r="E210" s="139"/>
      <c r="F210" s="139"/>
      <c r="G210" s="139"/>
      <c r="H210" s="139"/>
      <c r="I210" s="139"/>
      <c r="J210" s="158"/>
    </row>
    <row r="211" spans="2:10" ht="12.75" hidden="1" customHeight="1" x14ac:dyDescent="0.2">
      <c r="B211" s="87"/>
      <c r="C211" s="159" t="s">
        <v>177</v>
      </c>
      <c r="D211" s="139"/>
      <c r="E211" s="139"/>
      <c r="F211" s="139"/>
      <c r="G211" s="139"/>
      <c r="H211" s="139"/>
      <c r="I211" s="158"/>
      <c r="J211" s="74" t="s">
        <v>30</v>
      </c>
    </row>
    <row r="212" spans="2:10" ht="12.75" hidden="1" customHeight="1" x14ac:dyDescent="0.2">
      <c r="B212" s="88" t="s">
        <v>5</v>
      </c>
      <c r="C212" s="160" t="s">
        <v>178</v>
      </c>
      <c r="D212" s="161"/>
      <c r="E212" s="161"/>
      <c r="F212" s="161"/>
      <c r="G212" s="161"/>
      <c r="H212" s="161"/>
      <c r="I212" s="162"/>
      <c r="J212" s="89">
        <f>J179</f>
        <v>57.199023750000002</v>
      </c>
    </row>
    <row r="213" spans="2:10" ht="12.75" hidden="1" customHeight="1" x14ac:dyDescent="0.2">
      <c r="B213" s="90" t="s">
        <v>7</v>
      </c>
      <c r="C213" s="125" t="s">
        <v>179</v>
      </c>
      <c r="D213" s="119"/>
      <c r="E213" s="119"/>
      <c r="F213" s="119"/>
      <c r="G213" s="119"/>
      <c r="H213" s="119"/>
      <c r="I213" s="117"/>
      <c r="J213" s="91" t="e">
        <f>#REF!</f>
        <v>#REF!</v>
      </c>
    </row>
    <row r="214" spans="2:10" ht="12.75" hidden="1" customHeight="1" x14ac:dyDescent="0.2">
      <c r="B214" s="90" t="s">
        <v>9</v>
      </c>
      <c r="C214" s="163" t="s">
        <v>180</v>
      </c>
      <c r="D214" s="164"/>
      <c r="E214" s="164"/>
      <c r="F214" s="164"/>
      <c r="G214" s="164"/>
      <c r="H214" s="164"/>
      <c r="I214" s="145"/>
      <c r="J214" s="91">
        <f>J182</f>
        <v>865.71</v>
      </c>
    </row>
    <row r="215" spans="2:10" ht="12.75" hidden="1" customHeight="1" x14ac:dyDescent="0.2">
      <c r="B215" s="138" t="s">
        <v>181</v>
      </c>
      <c r="C215" s="139"/>
      <c r="D215" s="139"/>
      <c r="E215" s="139"/>
      <c r="F215" s="139"/>
      <c r="G215" s="139"/>
      <c r="H215" s="139"/>
      <c r="I215" s="140"/>
      <c r="J215" s="86" t="e">
        <f>SUM(J212:J214)</f>
        <v>#REF!</v>
      </c>
    </row>
    <row r="216" spans="2:10" ht="12.75" hidden="1" customHeight="1" x14ac:dyDescent="0.2">
      <c r="B216" s="17" t="s">
        <v>182</v>
      </c>
      <c r="C216" s="30" t="s">
        <v>183</v>
      </c>
    </row>
    <row r="217" spans="2:10" ht="12.75" hidden="1" customHeight="1" x14ac:dyDescent="0.2"/>
    <row r="218" spans="2:10" ht="12.75" hidden="1" customHeight="1" x14ac:dyDescent="0.2"/>
    <row r="219" spans="2:10" ht="12.75" customHeight="1" x14ac:dyDescent="0.2"/>
    <row r="220" spans="2:10" ht="41.25" customHeight="1" x14ac:dyDescent="0.2">
      <c r="B220" s="122"/>
      <c r="C220" s="123"/>
      <c r="D220" s="123"/>
      <c r="E220" s="123"/>
      <c r="F220" s="123"/>
      <c r="G220" s="123"/>
      <c r="H220" s="123"/>
      <c r="I220" s="123"/>
      <c r="J220" s="123"/>
    </row>
    <row r="221" spans="2:10" ht="12.75" customHeight="1" x14ac:dyDescent="0.2"/>
    <row r="222" spans="2:10" ht="12.75" customHeight="1" x14ac:dyDescent="0.2"/>
    <row r="223" spans="2:10" ht="12.75" customHeight="1" x14ac:dyDescent="0.2"/>
    <row r="224" spans="2:10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mergeCells count="252">
    <mergeCell ref="B147:H147"/>
    <mergeCell ref="B149:J149"/>
    <mergeCell ref="B152:J152"/>
    <mergeCell ref="B153:I153"/>
    <mergeCell ref="C154:I154"/>
    <mergeCell ref="C155:I155"/>
    <mergeCell ref="B156:I156"/>
    <mergeCell ref="C170:H170"/>
    <mergeCell ref="C171:H171"/>
    <mergeCell ref="B172:H172"/>
    <mergeCell ref="B173:J173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9:I189"/>
    <mergeCell ref="C190:I190"/>
    <mergeCell ref="C191:I191"/>
    <mergeCell ref="C192:I192"/>
    <mergeCell ref="C193:I193"/>
    <mergeCell ref="C194:I194"/>
    <mergeCell ref="C195:I195"/>
    <mergeCell ref="D201:E201"/>
    <mergeCell ref="F201:G201"/>
    <mergeCell ref="C196:I196"/>
    <mergeCell ref="B197:I197"/>
    <mergeCell ref="C199:H199"/>
    <mergeCell ref="B200:C200"/>
    <mergeCell ref="D200:E200"/>
    <mergeCell ref="F200:G200"/>
    <mergeCell ref="B201:C201"/>
    <mergeCell ref="B188:J188"/>
    <mergeCell ref="D204:E204"/>
    <mergeCell ref="F204:G204"/>
    <mergeCell ref="B202:C202"/>
    <mergeCell ref="D202:E202"/>
    <mergeCell ref="F202:G202"/>
    <mergeCell ref="B203:C203"/>
    <mergeCell ref="D203:E203"/>
    <mergeCell ref="F203:G203"/>
    <mergeCell ref="B204:C204"/>
    <mergeCell ref="C209:H209"/>
    <mergeCell ref="B210:J210"/>
    <mergeCell ref="C211:I211"/>
    <mergeCell ref="C212:I212"/>
    <mergeCell ref="C213:I213"/>
    <mergeCell ref="C214:I214"/>
    <mergeCell ref="B215:I215"/>
    <mergeCell ref="B220:J220"/>
    <mergeCell ref="B205:C205"/>
    <mergeCell ref="D205:E205"/>
    <mergeCell ref="F205:G205"/>
    <mergeCell ref="B206:C206"/>
    <mergeCell ref="D206:E206"/>
    <mergeCell ref="F206:G206"/>
    <mergeCell ref="B207:I207"/>
    <mergeCell ref="B122:C122"/>
    <mergeCell ref="D122:E122"/>
    <mergeCell ref="F122:G122"/>
    <mergeCell ref="H122:I122"/>
    <mergeCell ref="D123:E123"/>
    <mergeCell ref="F123:G123"/>
    <mergeCell ref="H123:I123"/>
    <mergeCell ref="B123:C123"/>
    <mergeCell ref="B124:C124"/>
    <mergeCell ref="D124:E124"/>
    <mergeCell ref="F124:G124"/>
    <mergeCell ref="H124:I124"/>
    <mergeCell ref="B125:C125"/>
    <mergeCell ref="D125:E125"/>
    <mergeCell ref="D130:E130"/>
    <mergeCell ref="F130:G130"/>
    <mergeCell ref="B126:C126"/>
    <mergeCell ref="D126:E126"/>
    <mergeCell ref="F126:G126"/>
    <mergeCell ref="H126:I126"/>
    <mergeCell ref="B127:I127"/>
    <mergeCell ref="B129:G129"/>
    <mergeCell ref="B130:C130"/>
    <mergeCell ref="F125:G125"/>
    <mergeCell ref="H125:I125"/>
    <mergeCell ref="B131:C131"/>
    <mergeCell ref="D131:E131"/>
    <mergeCell ref="F131:G131"/>
    <mergeCell ref="B133:J133"/>
    <mergeCell ref="B134:J134"/>
    <mergeCell ref="B135:J135"/>
    <mergeCell ref="B136:J136"/>
    <mergeCell ref="C145:F145"/>
    <mergeCell ref="C146:F146"/>
    <mergeCell ref="B137:J137"/>
    <mergeCell ref="B139:H139"/>
    <mergeCell ref="C141:F141"/>
    <mergeCell ref="G141:G146"/>
    <mergeCell ref="C142:F142"/>
    <mergeCell ref="C143:F143"/>
    <mergeCell ref="C144:F144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2:J112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113:J113"/>
    <mergeCell ref="B114:C114"/>
    <mergeCell ref="D114:E114"/>
    <mergeCell ref="F114:G114"/>
    <mergeCell ref="H114:I114"/>
    <mergeCell ref="B115:C115"/>
    <mergeCell ref="H115:I115"/>
    <mergeCell ref="D115:E115"/>
    <mergeCell ref="F115:G115"/>
    <mergeCell ref="B116:C116"/>
    <mergeCell ref="D116:E116"/>
    <mergeCell ref="F116:G116"/>
    <mergeCell ref="H116:I116"/>
    <mergeCell ref="B117:C117"/>
    <mergeCell ref="H117:I117"/>
    <mergeCell ref="D119:E119"/>
    <mergeCell ref="F119:G119"/>
    <mergeCell ref="D117:E117"/>
    <mergeCell ref="F117:G117"/>
    <mergeCell ref="B118:C118"/>
    <mergeCell ref="D118:E118"/>
    <mergeCell ref="F118:G118"/>
    <mergeCell ref="H118:I118"/>
    <mergeCell ref="H119:I119"/>
    <mergeCell ref="F121:G121"/>
    <mergeCell ref="H121:I121"/>
    <mergeCell ref="B119:C119"/>
    <mergeCell ref="B120:C120"/>
    <mergeCell ref="D120:E120"/>
    <mergeCell ref="F120:G120"/>
    <mergeCell ref="H120:I120"/>
    <mergeCell ref="B121:C121"/>
    <mergeCell ref="D121:E121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</mergeCells>
  <pageMargins left="0.511811024" right="0.511811024" top="0.78740157499999996" bottom="0.78740157499999996" header="0" footer="0"/>
  <pageSetup paperSize="9" scale="77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88"/>
  <sheetViews>
    <sheetView workbookViewId="0">
      <selection activeCell="J196" sqref="B1:J196"/>
    </sheetView>
  </sheetViews>
  <sheetFormatPr defaultColWidth="14.42578125" defaultRowHeight="15" customHeight="1" x14ac:dyDescent="0.2"/>
  <cols>
    <col min="1" max="1" width="4.140625" style="16" customWidth="1"/>
    <col min="2" max="2" width="10" style="16" customWidth="1"/>
    <col min="3" max="3" width="10.5703125" style="16" customWidth="1"/>
    <col min="4" max="5" width="8.7109375" style="16" customWidth="1"/>
    <col min="6" max="6" width="17.85546875" style="16" customWidth="1"/>
    <col min="7" max="7" width="13.5703125" style="16" customWidth="1"/>
    <col min="8" max="8" width="19.140625" style="16" customWidth="1"/>
    <col min="9" max="9" width="8.7109375" style="16" customWidth="1"/>
    <col min="10" max="10" width="20" style="16" customWidth="1"/>
    <col min="11" max="11" width="5" style="16" customWidth="1"/>
    <col min="12" max="12" width="11.140625" style="16" customWidth="1"/>
    <col min="13" max="13" width="6.140625" style="16" customWidth="1"/>
    <col min="14" max="14" width="9.5703125" style="16" customWidth="1"/>
    <col min="15" max="26" width="8.7109375" style="16" customWidth="1"/>
    <col min="27" max="16384" width="14.42578125" style="16"/>
  </cols>
  <sheetData>
    <row r="1" spans="2:10" ht="12.75" customHeight="1" x14ac:dyDescent="0.2"/>
    <row r="2" spans="2:10" ht="12.75" customHeight="1" x14ac:dyDescent="0.2">
      <c r="B2" s="136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28"/>
      <c r="C3" s="28"/>
      <c r="D3" s="28"/>
      <c r="E3" s="28"/>
      <c r="F3" s="28"/>
      <c r="G3" s="28"/>
      <c r="H3" s="28"/>
      <c r="I3" s="28"/>
      <c r="J3" s="28"/>
    </row>
    <row r="4" spans="2:10" ht="27" customHeight="1" x14ac:dyDescent="0.2">
      <c r="B4" s="122" t="s">
        <v>315</v>
      </c>
      <c r="C4" s="123"/>
      <c r="D4" s="123"/>
      <c r="E4" s="123"/>
      <c r="F4" s="123"/>
      <c r="G4" s="123"/>
      <c r="H4" s="123"/>
      <c r="I4" s="123"/>
      <c r="J4" s="123"/>
    </row>
    <row r="5" spans="2:10" ht="12.75" customHeight="1" x14ac:dyDescent="0.2">
      <c r="B5" s="122" t="s">
        <v>316</v>
      </c>
      <c r="C5" s="123"/>
      <c r="D5" s="123"/>
      <c r="E5" s="123"/>
      <c r="F5" s="123"/>
      <c r="G5" s="123"/>
      <c r="H5" s="123"/>
      <c r="I5" s="123"/>
      <c r="J5" s="123"/>
    </row>
    <row r="6" spans="2:10" ht="49.5" customHeight="1" x14ac:dyDescent="0.2">
      <c r="B6" s="122" t="s">
        <v>317</v>
      </c>
      <c r="C6" s="123"/>
      <c r="D6" s="123"/>
      <c r="E6" s="123"/>
      <c r="F6" s="123"/>
      <c r="G6" s="123"/>
      <c r="H6" s="123"/>
      <c r="I6" s="123"/>
      <c r="J6" s="123"/>
    </row>
    <row r="7" spans="2:10" ht="9.75" customHeight="1" x14ac:dyDescent="0.2"/>
    <row r="8" spans="2:10" ht="12.75" customHeight="1" x14ac:dyDescent="0.2">
      <c r="B8" s="125" t="s">
        <v>1</v>
      </c>
      <c r="C8" s="119"/>
      <c r="D8" s="117"/>
      <c r="E8" s="120"/>
      <c r="F8" s="117"/>
      <c r="G8" s="17"/>
      <c r="H8" s="17"/>
      <c r="I8" s="17"/>
      <c r="J8" s="17"/>
    </row>
    <row r="9" spans="2:10" ht="12.75" customHeight="1" x14ac:dyDescent="0.2">
      <c r="B9" s="125" t="s">
        <v>2</v>
      </c>
      <c r="C9" s="119"/>
      <c r="D9" s="117"/>
      <c r="E9" s="120"/>
      <c r="F9" s="117"/>
      <c r="G9" s="17"/>
      <c r="H9" s="17"/>
      <c r="I9" s="17"/>
      <c r="J9" s="17"/>
    </row>
    <row r="10" spans="2:10" ht="12.75" customHeight="1" x14ac:dyDescent="0.2">
      <c r="B10" s="125" t="s">
        <v>3</v>
      </c>
      <c r="C10" s="119"/>
      <c r="D10" s="117"/>
      <c r="E10" s="120"/>
      <c r="F10" s="117"/>
      <c r="G10" s="17"/>
      <c r="H10" s="17"/>
      <c r="I10" s="17"/>
      <c r="J10" s="17"/>
    </row>
    <row r="11" spans="2:10" ht="12.75" customHeight="1" x14ac:dyDescent="0.2">
      <c r="B11" s="125" t="s">
        <v>318</v>
      </c>
      <c r="C11" s="119"/>
      <c r="D11" s="117"/>
      <c r="E11" s="120"/>
      <c r="F11" s="117"/>
      <c r="G11" s="17"/>
      <c r="H11" s="17"/>
      <c r="I11" s="17"/>
      <c r="J11" s="17"/>
    </row>
    <row r="12" spans="2:10" ht="12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 customHeight="1" x14ac:dyDescent="0.2">
      <c r="B13" s="124" t="s">
        <v>4</v>
      </c>
      <c r="C13" s="119"/>
      <c r="D13" s="119"/>
      <c r="E13" s="119"/>
      <c r="F13" s="119"/>
      <c r="G13" s="119"/>
      <c r="H13" s="119"/>
      <c r="I13" s="119"/>
      <c r="J13" s="117"/>
    </row>
    <row r="14" spans="2:10" ht="12.75" customHeight="1" x14ac:dyDescent="0.2">
      <c r="B14" s="18" t="s">
        <v>5</v>
      </c>
      <c r="C14" s="125" t="s">
        <v>6</v>
      </c>
      <c r="D14" s="119"/>
      <c r="E14" s="119"/>
      <c r="F14" s="119"/>
      <c r="G14" s="119"/>
      <c r="H14" s="119"/>
      <c r="I14" s="117"/>
      <c r="J14" s="19"/>
    </row>
    <row r="15" spans="2:10" ht="12.75" customHeight="1" x14ac:dyDescent="0.2">
      <c r="B15" s="18" t="s">
        <v>7</v>
      </c>
      <c r="C15" s="125" t="s">
        <v>8</v>
      </c>
      <c r="D15" s="119"/>
      <c r="E15" s="119"/>
      <c r="F15" s="119"/>
      <c r="G15" s="119"/>
      <c r="H15" s="119"/>
      <c r="I15" s="117"/>
      <c r="J15" s="18"/>
    </row>
    <row r="16" spans="2:10" ht="12.75" customHeight="1" x14ac:dyDescent="0.2">
      <c r="B16" s="18" t="s">
        <v>9</v>
      </c>
      <c r="C16" s="125" t="s">
        <v>10</v>
      </c>
      <c r="D16" s="119"/>
      <c r="E16" s="119"/>
      <c r="F16" s="119"/>
      <c r="G16" s="119"/>
      <c r="H16" s="119"/>
      <c r="I16" s="117"/>
      <c r="J16" s="20">
        <v>2019</v>
      </c>
    </row>
    <row r="17" spans="2:10" ht="25.5" x14ac:dyDescent="0.2">
      <c r="B17" s="18" t="s">
        <v>11</v>
      </c>
      <c r="C17" s="125" t="s">
        <v>12</v>
      </c>
      <c r="D17" s="119"/>
      <c r="E17" s="119"/>
      <c r="F17" s="119"/>
      <c r="G17" s="119"/>
      <c r="H17" s="119"/>
      <c r="I17" s="119"/>
      <c r="J17" s="21" t="s">
        <v>13</v>
      </c>
    </row>
    <row r="18" spans="2:10" ht="12.75" customHeight="1" x14ac:dyDescent="0.2">
      <c r="B18" s="18" t="s">
        <v>14</v>
      </c>
      <c r="C18" s="125" t="s">
        <v>15</v>
      </c>
      <c r="D18" s="119"/>
      <c r="E18" s="119"/>
      <c r="F18" s="119"/>
      <c r="G18" s="119"/>
      <c r="H18" s="119"/>
      <c r="I18" s="117"/>
      <c r="J18" s="22"/>
    </row>
    <row r="19" spans="2:10" ht="12.75" customHeight="1" x14ac:dyDescent="0.2">
      <c r="B19" s="17"/>
      <c r="C19" s="23"/>
      <c r="D19" s="23"/>
      <c r="E19" s="23"/>
      <c r="F19" s="23"/>
      <c r="G19" s="23"/>
      <c r="H19" s="23"/>
      <c r="I19" s="17"/>
      <c r="J19" s="17"/>
    </row>
    <row r="20" spans="2:10" ht="12.75" customHeight="1" x14ac:dyDescent="0.2">
      <c r="B20" s="124" t="s">
        <v>16</v>
      </c>
      <c r="C20" s="119"/>
      <c r="D20" s="119"/>
      <c r="E20" s="119"/>
      <c r="F20" s="119"/>
      <c r="G20" s="119"/>
      <c r="H20" s="119"/>
      <c r="I20" s="119"/>
      <c r="J20" s="117"/>
    </row>
    <row r="21" spans="2:10" ht="12.75" customHeight="1" x14ac:dyDescent="0.2">
      <c r="B21" s="120" t="s">
        <v>17</v>
      </c>
      <c r="C21" s="117"/>
      <c r="D21" s="120" t="s">
        <v>18</v>
      </c>
      <c r="E21" s="117"/>
      <c r="F21" s="120" t="s">
        <v>184</v>
      </c>
      <c r="G21" s="119"/>
      <c r="H21" s="119"/>
      <c r="I21" s="119"/>
      <c r="J21" s="117"/>
    </row>
    <row r="22" spans="2:10" ht="12.75" customHeight="1" x14ac:dyDescent="0.2">
      <c r="B22" s="120"/>
      <c r="C22" s="117"/>
      <c r="D22" s="120" t="s">
        <v>20</v>
      </c>
      <c r="E22" s="117"/>
      <c r="F22" s="120">
        <v>12</v>
      </c>
      <c r="G22" s="119"/>
      <c r="H22" s="119"/>
      <c r="I22" s="119"/>
      <c r="J22" s="117"/>
    </row>
    <row r="23" spans="2:10" ht="12.75" customHeight="1" x14ac:dyDescent="0.2">
      <c r="B23" s="17"/>
      <c r="C23" s="23"/>
      <c r="D23" s="23"/>
      <c r="E23" s="23"/>
      <c r="F23" s="23"/>
      <c r="G23" s="23"/>
      <c r="H23" s="23"/>
      <c r="I23" s="17"/>
      <c r="J23" s="17"/>
    </row>
    <row r="24" spans="2:10" ht="12.75" customHeight="1" x14ac:dyDescent="0.2">
      <c r="B24" s="124" t="s">
        <v>21</v>
      </c>
      <c r="C24" s="119"/>
      <c r="D24" s="119"/>
      <c r="E24" s="119"/>
      <c r="F24" s="119"/>
      <c r="G24" s="119"/>
      <c r="H24" s="119"/>
      <c r="I24" s="119"/>
      <c r="J24" s="117"/>
    </row>
    <row r="25" spans="2:10" ht="12.75" customHeight="1" x14ac:dyDescent="0.2">
      <c r="B25" s="18">
        <v>1</v>
      </c>
      <c r="C25" s="125" t="s">
        <v>22</v>
      </c>
      <c r="D25" s="119"/>
      <c r="E25" s="119"/>
      <c r="F25" s="119"/>
      <c r="G25" s="119"/>
      <c r="H25" s="119"/>
      <c r="I25" s="117"/>
      <c r="J25" s="18"/>
    </row>
    <row r="26" spans="2:10" ht="12.75" customHeight="1" x14ac:dyDescent="0.2">
      <c r="B26" s="18">
        <v>2</v>
      </c>
      <c r="C26" s="125" t="s">
        <v>23</v>
      </c>
      <c r="D26" s="119"/>
      <c r="E26" s="119"/>
      <c r="F26" s="119"/>
      <c r="G26" s="119"/>
      <c r="H26" s="119"/>
      <c r="I26" s="117"/>
      <c r="J26" s="18" t="s">
        <v>309</v>
      </c>
    </row>
    <row r="27" spans="2:10" ht="12.75" customHeight="1" x14ac:dyDescent="0.2">
      <c r="B27" s="18">
        <v>3</v>
      </c>
      <c r="C27" s="125" t="s">
        <v>24</v>
      </c>
      <c r="D27" s="119"/>
      <c r="E27" s="119"/>
      <c r="F27" s="119"/>
      <c r="G27" s="119"/>
      <c r="H27" s="119"/>
      <c r="I27" s="117"/>
      <c r="J27" s="24"/>
    </row>
    <row r="28" spans="2:10" ht="12.75" customHeight="1" x14ac:dyDescent="0.2">
      <c r="B28" s="18">
        <v>4</v>
      </c>
      <c r="C28" s="125" t="s">
        <v>25</v>
      </c>
      <c r="D28" s="119"/>
      <c r="E28" s="119"/>
      <c r="F28" s="119"/>
      <c r="G28" s="119"/>
      <c r="H28" s="119"/>
      <c r="I28" s="117"/>
      <c r="J28" s="110"/>
    </row>
    <row r="29" spans="2:10" ht="12.75" customHeight="1" x14ac:dyDescent="0.2">
      <c r="B29" s="18">
        <v>5</v>
      </c>
      <c r="C29" s="132" t="s">
        <v>26</v>
      </c>
      <c r="D29" s="133"/>
      <c r="E29" s="133"/>
      <c r="F29" s="133"/>
      <c r="G29" s="133"/>
      <c r="H29" s="133"/>
      <c r="I29" s="133"/>
      <c r="J29" s="111"/>
    </row>
    <row r="30" spans="2:10" ht="12.75" customHeight="1" x14ac:dyDescent="0.2">
      <c r="B30" s="18">
        <v>6</v>
      </c>
      <c r="C30" s="124" t="s">
        <v>27</v>
      </c>
      <c r="D30" s="119"/>
      <c r="E30" s="119"/>
      <c r="F30" s="119"/>
      <c r="G30" s="119"/>
      <c r="H30" s="119"/>
      <c r="I30" s="166"/>
      <c r="J30" s="112">
        <v>1</v>
      </c>
    </row>
    <row r="31" spans="2:10" ht="12.75" customHeight="1" x14ac:dyDescent="0.2">
      <c r="B31" s="135"/>
      <c r="C31" s="123"/>
      <c r="D31" s="123"/>
      <c r="E31" s="123"/>
      <c r="F31" s="123"/>
      <c r="G31" s="123"/>
      <c r="H31" s="123"/>
      <c r="I31" s="123"/>
      <c r="J31" s="123"/>
    </row>
    <row r="32" spans="2:10" ht="12.75" customHeight="1" x14ac:dyDescent="0.2">
      <c r="B32" s="124" t="s">
        <v>28</v>
      </c>
      <c r="C32" s="119"/>
      <c r="D32" s="119"/>
      <c r="E32" s="119"/>
      <c r="F32" s="119"/>
      <c r="G32" s="119"/>
      <c r="H32" s="119"/>
      <c r="I32" s="119"/>
      <c r="J32" s="117"/>
    </row>
    <row r="33" spans="2:11" ht="12.75" customHeight="1" x14ac:dyDescent="0.2">
      <c r="B33" s="26">
        <v>1</v>
      </c>
      <c r="C33" s="127" t="s">
        <v>29</v>
      </c>
      <c r="D33" s="119"/>
      <c r="E33" s="119"/>
      <c r="F33" s="119"/>
      <c r="G33" s="119"/>
      <c r="H33" s="119"/>
      <c r="I33" s="117"/>
      <c r="J33" s="26" t="s">
        <v>30</v>
      </c>
    </row>
    <row r="34" spans="2:11" ht="12.75" customHeight="1" x14ac:dyDescent="0.2">
      <c r="B34" s="26" t="s">
        <v>5</v>
      </c>
      <c r="C34" s="125" t="s">
        <v>31</v>
      </c>
      <c r="D34" s="119"/>
      <c r="E34" s="119"/>
      <c r="F34" s="119"/>
      <c r="G34" s="119"/>
      <c r="H34" s="119"/>
      <c r="I34" s="117"/>
      <c r="J34" s="27">
        <v>1803.34</v>
      </c>
    </row>
    <row r="35" spans="2:11" ht="12.75" customHeight="1" x14ac:dyDescent="0.2">
      <c r="B35" s="26" t="s">
        <v>7</v>
      </c>
      <c r="C35" s="125" t="s">
        <v>32</v>
      </c>
      <c r="D35" s="119"/>
      <c r="E35" s="119"/>
      <c r="F35" s="119"/>
      <c r="G35" s="119"/>
      <c r="H35" s="119"/>
      <c r="I35" s="117"/>
      <c r="J35" s="27">
        <v>0</v>
      </c>
    </row>
    <row r="36" spans="2:11" ht="12.75" customHeight="1" x14ac:dyDescent="0.2">
      <c r="B36" s="26" t="s">
        <v>9</v>
      </c>
      <c r="C36" s="125" t="s">
        <v>33</v>
      </c>
      <c r="D36" s="119"/>
      <c r="E36" s="119"/>
      <c r="F36" s="119"/>
      <c r="G36" s="119"/>
      <c r="H36" s="119"/>
      <c r="I36" s="117"/>
      <c r="J36" s="27">
        <v>0</v>
      </c>
    </row>
    <row r="37" spans="2:11" ht="12.75" customHeight="1" x14ac:dyDescent="0.2">
      <c r="B37" s="26" t="s">
        <v>11</v>
      </c>
      <c r="C37" s="125" t="s">
        <v>34</v>
      </c>
      <c r="D37" s="119"/>
      <c r="E37" s="119"/>
      <c r="F37" s="119"/>
      <c r="G37" s="119"/>
      <c r="H37" s="119"/>
      <c r="I37" s="117"/>
      <c r="J37" s="27">
        <v>0</v>
      </c>
    </row>
    <row r="38" spans="2:11" ht="12.75" customHeight="1" x14ac:dyDescent="0.2">
      <c r="B38" s="26" t="s">
        <v>14</v>
      </c>
      <c r="C38" s="125" t="s">
        <v>35</v>
      </c>
      <c r="D38" s="119"/>
      <c r="E38" s="119"/>
      <c r="F38" s="119"/>
      <c r="G38" s="119"/>
      <c r="H38" s="119"/>
      <c r="I38" s="117"/>
      <c r="J38" s="27">
        <v>0</v>
      </c>
    </row>
    <row r="39" spans="2:11" ht="12.75" customHeight="1" x14ac:dyDescent="0.2">
      <c r="B39" s="26" t="s">
        <v>36</v>
      </c>
      <c r="C39" s="125" t="s">
        <v>37</v>
      </c>
      <c r="D39" s="119"/>
      <c r="E39" s="119"/>
      <c r="F39" s="119"/>
      <c r="G39" s="119"/>
      <c r="H39" s="119"/>
      <c r="I39" s="117"/>
      <c r="J39" s="27">
        <v>0</v>
      </c>
    </row>
    <row r="40" spans="2:11" ht="12.75" customHeight="1" x14ac:dyDescent="0.2">
      <c r="B40" s="127" t="s">
        <v>38</v>
      </c>
      <c r="C40" s="119"/>
      <c r="D40" s="119"/>
      <c r="E40" s="119"/>
      <c r="F40" s="119"/>
      <c r="G40" s="119"/>
      <c r="H40" s="119"/>
      <c r="I40" s="117"/>
      <c r="J40" s="1">
        <f>TRUNC(SUM(J34:J39),2)</f>
        <v>1803.34</v>
      </c>
    </row>
    <row r="41" spans="2:11" ht="12.75" customHeight="1" x14ac:dyDescent="0.2">
      <c r="B41" s="28"/>
      <c r="C41" s="28"/>
      <c r="D41" s="28"/>
      <c r="E41" s="28"/>
      <c r="F41" s="28"/>
      <c r="G41" s="28"/>
      <c r="H41" s="28"/>
      <c r="I41" s="28"/>
      <c r="J41" s="29"/>
    </row>
    <row r="42" spans="2:11" ht="12.75" customHeight="1" x14ac:dyDescent="0.2">
      <c r="B42" s="131" t="s">
        <v>321</v>
      </c>
      <c r="C42" s="123"/>
      <c r="D42" s="123"/>
      <c r="E42" s="123"/>
      <c r="F42" s="123"/>
      <c r="G42" s="123"/>
      <c r="H42" s="123"/>
      <c r="I42" s="123"/>
      <c r="J42" s="123"/>
    </row>
    <row r="43" spans="2:11" ht="12.75" customHeight="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30"/>
    </row>
    <row r="44" spans="2:11" ht="12.75" customHeight="1" x14ac:dyDescent="0.2">
      <c r="B44" s="137" t="s">
        <v>39</v>
      </c>
      <c r="C44" s="119"/>
      <c r="D44" s="119"/>
      <c r="E44" s="119"/>
      <c r="F44" s="119"/>
      <c r="G44" s="119"/>
      <c r="H44" s="119"/>
      <c r="I44" s="119"/>
      <c r="J44" s="117"/>
      <c r="K44" s="30"/>
    </row>
    <row r="45" spans="2:11" ht="12.75" customHeight="1" x14ac:dyDescent="0.2">
      <c r="B45" s="124" t="s">
        <v>40</v>
      </c>
      <c r="C45" s="119"/>
      <c r="D45" s="119"/>
      <c r="E45" s="119"/>
      <c r="F45" s="119"/>
      <c r="G45" s="119"/>
      <c r="H45" s="117"/>
      <c r="I45" s="26" t="s">
        <v>41</v>
      </c>
      <c r="J45" s="26" t="s">
        <v>30</v>
      </c>
      <c r="K45" s="30"/>
    </row>
    <row r="46" spans="2:11" ht="12.75" customHeight="1" x14ac:dyDescent="0.2">
      <c r="B46" s="26" t="s">
        <v>5</v>
      </c>
      <c r="C46" s="125" t="s">
        <v>319</v>
      </c>
      <c r="D46" s="119"/>
      <c r="E46" s="119"/>
      <c r="F46" s="119"/>
      <c r="G46" s="119"/>
      <c r="H46" s="117"/>
      <c r="I46" s="31">
        <f>1/12</f>
        <v>8.3333333333333329E-2</v>
      </c>
      <c r="J46" s="27">
        <f t="shared" ref="J46:J47" si="0">$J$40*I46</f>
        <v>150.27833333333331</v>
      </c>
      <c r="K46" s="30"/>
    </row>
    <row r="47" spans="2:11" ht="12.75" customHeight="1" x14ac:dyDescent="0.2">
      <c r="B47" s="26" t="s">
        <v>7</v>
      </c>
      <c r="C47" s="125" t="s">
        <v>320</v>
      </c>
      <c r="D47" s="119"/>
      <c r="E47" s="119"/>
      <c r="F47" s="119"/>
      <c r="G47" s="119"/>
      <c r="H47" s="117"/>
      <c r="I47" s="31">
        <f>1/12+(1/12)*1/3</f>
        <v>0.1111111111111111</v>
      </c>
      <c r="J47" s="27">
        <f t="shared" si="0"/>
        <v>200.37111111111108</v>
      </c>
      <c r="K47" s="30"/>
    </row>
    <row r="48" spans="2:11" ht="12.75" customHeight="1" x14ac:dyDescent="0.2">
      <c r="B48" s="127" t="s">
        <v>42</v>
      </c>
      <c r="C48" s="119"/>
      <c r="D48" s="119"/>
      <c r="E48" s="119"/>
      <c r="F48" s="119"/>
      <c r="G48" s="119"/>
      <c r="H48" s="117"/>
      <c r="I48" s="32">
        <f>TRUNC(SUM(I46:I47),4)</f>
        <v>0.19439999999999999</v>
      </c>
      <c r="J48" s="1">
        <f>TRUNC(SUM(J46:J47),2)</f>
        <v>350.64</v>
      </c>
      <c r="K48" s="30"/>
    </row>
    <row r="49" spans="2:13" ht="7.5" customHeight="1" x14ac:dyDescent="0.2">
      <c r="B49" s="28"/>
      <c r="C49" s="28"/>
      <c r="D49" s="28"/>
      <c r="E49" s="28"/>
      <c r="F49" s="28"/>
      <c r="G49" s="28"/>
      <c r="H49" s="28"/>
      <c r="I49" s="33"/>
      <c r="J49" s="29"/>
      <c r="K49" s="30"/>
    </row>
    <row r="50" spans="2:13" ht="43.5" customHeight="1" x14ac:dyDescent="0.2">
      <c r="B50" s="130" t="s">
        <v>322</v>
      </c>
      <c r="C50" s="123"/>
      <c r="D50" s="123"/>
      <c r="E50" s="123"/>
      <c r="F50" s="123"/>
      <c r="G50" s="123"/>
      <c r="H50" s="123"/>
      <c r="I50" s="123"/>
      <c r="J50" s="123"/>
      <c r="K50" s="30"/>
    </row>
    <row r="51" spans="2:13" ht="29.25" customHeight="1" x14ac:dyDescent="0.2">
      <c r="B51" s="130" t="s">
        <v>323</v>
      </c>
      <c r="C51" s="123"/>
      <c r="D51" s="123"/>
      <c r="E51" s="123"/>
      <c r="F51" s="123"/>
      <c r="G51" s="123"/>
      <c r="H51" s="123"/>
      <c r="I51" s="123"/>
      <c r="J51" s="123"/>
      <c r="K51" s="30"/>
    </row>
    <row r="52" spans="2:13" ht="53.25" customHeight="1" x14ac:dyDescent="0.2">
      <c r="B52" s="130" t="s">
        <v>324</v>
      </c>
      <c r="C52" s="123"/>
      <c r="D52" s="123"/>
      <c r="E52" s="123"/>
      <c r="F52" s="123"/>
      <c r="G52" s="123"/>
      <c r="H52" s="123"/>
      <c r="I52" s="123"/>
      <c r="J52" s="123"/>
      <c r="K52" s="30"/>
    </row>
    <row r="53" spans="2:13" ht="12.75" customHeight="1" x14ac:dyDescent="0.2">
      <c r="B53" s="28"/>
      <c r="C53" s="28"/>
      <c r="D53" s="28"/>
      <c r="E53" s="28"/>
      <c r="F53" s="28"/>
      <c r="G53" s="28"/>
      <c r="H53" s="28"/>
      <c r="I53" s="33"/>
      <c r="J53" s="29"/>
      <c r="K53" s="30"/>
    </row>
    <row r="54" spans="2:13" ht="12.75" customHeight="1" x14ac:dyDescent="0.2">
      <c r="B54" s="124" t="s">
        <v>43</v>
      </c>
      <c r="C54" s="119"/>
      <c r="D54" s="119"/>
      <c r="E54" s="119"/>
      <c r="F54" s="119"/>
      <c r="G54" s="119"/>
      <c r="H54" s="117"/>
      <c r="I54" s="26" t="s">
        <v>41</v>
      </c>
      <c r="J54" s="26" t="s">
        <v>30</v>
      </c>
      <c r="K54" s="30"/>
      <c r="L54" s="34"/>
      <c r="M54" s="35"/>
    </row>
    <row r="55" spans="2:13" ht="12.75" customHeight="1" x14ac:dyDescent="0.2">
      <c r="B55" s="26" t="s">
        <v>5</v>
      </c>
      <c r="C55" s="125" t="s">
        <v>44</v>
      </c>
      <c r="D55" s="119"/>
      <c r="E55" s="119"/>
      <c r="F55" s="119"/>
      <c r="G55" s="119"/>
      <c r="H55" s="117"/>
      <c r="I55" s="31">
        <v>0.2</v>
      </c>
      <c r="J55" s="27">
        <f t="shared" ref="J55:J62" si="1">I55*($J$40+$J$48)</f>
        <v>430.79600000000005</v>
      </c>
      <c r="K55" s="30"/>
      <c r="L55" s="36"/>
      <c r="M55" s="35"/>
    </row>
    <row r="56" spans="2:13" ht="12.75" customHeight="1" x14ac:dyDescent="0.2">
      <c r="B56" s="26" t="s">
        <v>7</v>
      </c>
      <c r="C56" s="125" t="s">
        <v>45</v>
      </c>
      <c r="D56" s="119"/>
      <c r="E56" s="119"/>
      <c r="F56" s="119"/>
      <c r="G56" s="119"/>
      <c r="H56" s="117"/>
      <c r="I56" s="37">
        <v>2.5000000000000001E-2</v>
      </c>
      <c r="J56" s="27">
        <f t="shared" si="1"/>
        <v>53.849500000000006</v>
      </c>
      <c r="K56" s="30"/>
      <c r="L56" s="34"/>
    </row>
    <row r="57" spans="2:13" ht="12.75" customHeight="1" x14ac:dyDescent="0.2">
      <c r="B57" s="26" t="s">
        <v>9</v>
      </c>
      <c r="C57" s="125" t="s">
        <v>46</v>
      </c>
      <c r="D57" s="119"/>
      <c r="E57" s="119"/>
      <c r="F57" s="119"/>
      <c r="G57" s="119"/>
      <c r="H57" s="117"/>
      <c r="I57" s="38">
        <v>0.03</v>
      </c>
      <c r="J57" s="27">
        <f t="shared" si="1"/>
        <v>64.619399999999999</v>
      </c>
      <c r="K57" s="30"/>
      <c r="L57" s="34"/>
    </row>
    <row r="58" spans="2:13" ht="12.75" customHeight="1" x14ac:dyDescent="0.2">
      <c r="B58" s="26" t="s">
        <v>11</v>
      </c>
      <c r="C58" s="125" t="s">
        <v>47</v>
      </c>
      <c r="D58" s="119"/>
      <c r="E58" s="119"/>
      <c r="F58" s="119"/>
      <c r="G58" s="119"/>
      <c r="H58" s="117"/>
      <c r="I58" s="39">
        <v>1.4999999999999999E-2</v>
      </c>
      <c r="J58" s="27">
        <f t="shared" si="1"/>
        <v>32.309699999999999</v>
      </c>
      <c r="K58" s="30"/>
    </row>
    <row r="59" spans="2:13" ht="12.75" customHeight="1" x14ac:dyDescent="0.2">
      <c r="B59" s="26" t="s">
        <v>14</v>
      </c>
      <c r="C59" s="125" t="s">
        <v>48</v>
      </c>
      <c r="D59" s="119"/>
      <c r="E59" s="119"/>
      <c r="F59" s="119"/>
      <c r="G59" s="119"/>
      <c r="H59" s="117"/>
      <c r="I59" s="31">
        <v>0.01</v>
      </c>
      <c r="J59" s="27">
        <f t="shared" si="1"/>
        <v>21.5398</v>
      </c>
      <c r="K59" s="30"/>
    </row>
    <row r="60" spans="2:13" ht="12.75" customHeight="1" x14ac:dyDescent="0.2">
      <c r="B60" s="26" t="s">
        <v>36</v>
      </c>
      <c r="C60" s="125" t="s">
        <v>49</v>
      </c>
      <c r="D60" s="119"/>
      <c r="E60" s="119"/>
      <c r="F60" s="119"/>
      <c r="G60" s="119"/>
      <c r="H60" s="117"/>
      <c r="I60" s="31">
        <v>6.0000000000000001E-3</v>
      </c>
      <c r="J60" s="27">
        <f t="shared" si="1"/>
        <v>12.92388</v>
      </c>
      <c r="K60" s="30"/>
    </row>
    <row r="61" spans="2:13" ht="12.75" customHeight="1" x14ac:dyDescent="0.2">
      <c r="B61" s="26" t="s">
        <v>50</v>
      </c>
      <c r="C61" s="125" t="s">
        <v>51</v>
      </c>
      <c r="D61" s="119"/>
      <c r="E61" s="119"/>
      <c r="F61" s="119"/>
      <c r="G61" s="119"/>
      <c r="H61" s="117"/>
      <c r="I61" s="31">
        <v>2E-3</v>
      </c>
      <c r="J61" s="27">
        <f t="shared" si="1"/>
        <v>4.3079600000000005</v>
      </c>
      <c r="K61" s="30"/>
    </row>
    <row r="62" spans="2:13" ht="12.75" customHeight="1" x14ac:dyDescent="0.2">
      <c r="B62" s="26" t="s">
        <v>52</v>
      </c>
      <c r="C62" s="125" t="s">
        <v>53</v>
      </c>
      <c r="D62" s="119"/>
      <c r="E62" s="119"/>
      <c r="F62" s="119"/>
      <c r="G62" s="119"/>
      <c r="H62" s="117"/>
      <c r="I62" s="31">
        <v>0.08</v>
      </c>
      <c r="J62" s="27">
        <f t="shared" si="1"/>
        <v>172.3184</v>
      </c>
      <c r="K62" s="30"/>
    </row>
    <row r="63" spans="2:13" ht="12.75" customHeight="1" x14ac:dyDescent="0.2">
      <c r="B63" s="127" t="s">
        <v>54</v>
      </c>
      <c r="C63" s="119"/>
      <c r="D63" s="119"/>
      <c r="E63" s="119"/>
      <c r="F63" s="119"/>
      <c r="G63" s="119"/>
      <c r="H63" s="117"/>
      <c r="I63" s="32">
        <f>SUM(I55:I62)</f>
        <v>0.36800000000000005</v>
      </c>
      <c r="J63" s="1">
        <f>TRUNC(SUM(J55:J62),2)</f>
        <v>792.66</v>
      </c>
      <c r="K63" s="30"/>
      <c r="L63" s="40"/>
    </row>
    <row r="64" spans="2:13" ht="6.75" customHeight="1" x14ac:dyDescent="0.2">
      <c r="B64" s="28"/>
      <c r="C64" s="28"/>
      <c r="D64" s="28"/>
      <c r="E64" s="28"/>
      <c r="F64" s="28"/>
      <c r="G64" s="28"/>
      <c r="H64" s="28"/>
      <c r="I64" s="33"/>
      <c r="J64" s="29"/>
      <c r="K64" s="30"/>
      <c r="L64" s="40"/>
    </row>
    <row r="65" spans="1:26" ht="12.75" customHeight="1" x14ac:dyDescent="0.2">
      <c r="B65" s="130" t="s">
        <v>325</v>
      </c>
      <c r="C65" s="123"/>
      <c r="D65" s="123"/>
      <c r="E65" s="123"/>
      <c r="F65" s="123"/>
      <c r="G65" s="123"/>
      <c r="H65" s="123"/>
      <c r="I65" s="123"/>
      <c r="J65" s="123"/>
      <c r="K65" s="30"/>
      <c r="L65" s="40"/>
    </row>
    <row r="66" spans="1:26" ht="12.75" customHeight="1" x14ac:dyDescent="0.2">
      <c r="B66" s="130" t="s">
        <v>326</v>
      </c>
      <c r="C66" s="123"/>
      <c r="D66" s="123"/>
      <c r="E66" s="123"/>
      <c r="F66" s="123"/>
      <c r="G66" s="123"/>
      <c r="H66" s="123"/>
      <c r="I66" s="123"/>
      <c r="J66" s="123"/>
      <c r="K66" s="30"/>
      <c r="L66" s="40"/>
    </row>
    <row r="67" spans="1:26" ht="12.75" customHeight="1" x14ac:dyDescent="0.2">
      <c r="B67" s="130" t="s">
        <v>327</v>
      </c>
      <c r="C67" s="123"/>
      <c r="D67" s="123"/>
      <c r="E67" s="123"/>
      <c r="F67" s="123"/>
      <c r="G67" s="123"/>
      <c r="H67" s="123"/>
      <c r="I67" s="123"/>
      <c r="J67" s="123"/>
      <c r="K67" s="30"/>
      <c r="L67" s="40"/>
    </row>
    <row r="68" spans="1:26" ht="13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30"/>
      <c r="L68" s="40"/>
    </row>
    <row r="69" spans="1:26" ht="12.75" customHeight="1" x14ac:dyDescent="0.2">
      <c r="B69" s="124" t="s">
        <v>55</v>
      </c>
      <c r="C69" s="119"/>
      <c r="D69" s="119"/>
      <c r="E69" s="119"/>
      <c r="F69" s="119"/>
      <c r="G69" s="119"/>
      <c r="H69" s="119"/>
      <c r="I69" s="119"/>
      <c r="J69" s="117"/>
      <c r="K69" s="30"/>
    </row>
    <row r="70" spans="1:26" ht="12.75" customHeight="1" x14ac:dyDescent="0.2">
      <c r="B70" s="127"/>
      <c r="C70" s="119"/>
      <c r="D70" s="119"/>
      <c r="E70" s="117"/>
      <c r="F70" s="26" t="s">
        <v>56</v>
      </c>
      <c r="G70" s="26" t="s">
        <v>57</v>
      </c>
      <c r="H70" s="26" t="s">
        <v>185</v>
      </c>
      <c r="I70" s="26" t="s">
        <v>59</v>
      </c>
      <c r="J70" s="41" t="s">
        <v>30</v>
      </c>
      <c r="K70" s="30"/>
    </row>
    <row r="71" spans="1:26" ht="12.75" customHeight="1" x14ac:dyDescent="0.2">
      <c r="B71" s="26" t="s">
        <v>5</v>
      </c>
      <c r="C71" s="125" t="s">
        <v>60</v>
      </c>
      <c r="D71" s="119"/>
      <c r="E71" s="117"/>
      <c r="F71" s="42">
        <v>3.5</v>
      </c>
      <c r="G71" s="18">
        <v>2</v>
      </c>
      <c r="H71" s="18">
        <v>22</v>
      </c>
      <c r="I71" s="43">
        <v>0.06</v>
      </c>
      <c r="J71" s="44">
        <f>($F$71*$G$71*$H$71)-$I$71*$J$34</f>
        <v>45.799600000000012</v>
      </c>
      <c r="K71" s="30"/>
    </row>
    <row r="72" spans="1:26" ht="12.75" customHeight="1" x14ac:dyDescent="0.2">
      <c r="B72" s="26" t="s">
        <v>7</v>
      </c>
      <c r="C72" s="125" t="s">
        <v>61</v>
      </c>
      <c r="D72" s="119"/>
      <c r="E72" s="117"/>
      <c r="F72" s="42">
        <v>13.1</v>
      </c>
      <c r="G72" s="18">
        <v>1</v>
      </c>
      <c r="H72" s="18">
        <v>22</v>
      </c>
      <c r="I72" s="43">
        <v>0.2</v>
      </c>
      <c r="J72" s="44">
        <f>(F72*G72*H72)*(1-I72)</f>
        <v>230.56</v>
      </c>
      <c r="K72" s="30"/>
      <c r="L72" s="17"/>
    </row>
    <row r="73" spans="1:26" ht="12.75" customHeight="1" x14ac:dyDescent="0.2">
      <c r="B73" s="26" t="s">
        <v>9</v>
      </c>
      <c r="C73" s="125" t="s">
        <v>62</v>
      </c>
      <c r="D73" s="119"/>
      <c r="E73" s="117"/>
      <c r="F73" s="42">
        <v>113</v>
      </c>
      <c r="G73" s="18"/>
      <c r="H73" s="18"/>
      <c r="I73" s="43"/>
      <c r="J73" s="44">
        <f>F73</f>
        <v>113</v>
      </c>
      <c r="K73" s="30"/>
    </row>
    <row r="74" spans="1:26" ht="12.75" customHeight="1" x14ac:dyDescent="0.2">
      <c r="B74" s="26" t="s">
        <v>11</v>
      </c>
      <c r="C74" s="125" t="s">
        <v>37</v>
      </c>
      <c r="D74" s="119"/>
      <c r="E74" s="117"/>
      <c r="F74" s="42"/>
      <c r="G74" s="18"/>
      <c r="H74" s="18"/>
      <c r="I74" s="31"/>
      <c r="J74" s="45"/>
      <c r="K74" s="30"/>
    </row>
    <row r="75" spans="1:26" ht="12.75" customHeight="1" x14ac:dyDescent="0.2">
      <c r="B75" s="127" t="s">
        <v>63</v>
      </c>
      <c r="C75" s="119"/>
      <c r="D75" s="119"/>
      <c r="E75" s="119"/>
      <c r="F75" s="119"/>
      <c r="G75" s="119"/>
      <c r="H75" s="119"/>
      <c r="I75" s="117"/>
      <c r="J75" s="1">
        <f>TRUNC(SUM(J71:J74),2)</f>
        <v>389.35</v>
      </c>
      <c r="K75" s="30"/>
    </row>
    <row r="76" spans="1:26" ht="12.75" customHeight="1" x14ac:dyDescent="0.2">
      <c r="B76" s="28"/>
      <c r="C76" s="28"/>
      <c r="D76" s="28"/>
      <c r="E76" s="28"/>
      <c r="F76" s="28"/>
      <c r="G76" s="28"/>
      <c r="H76" s="28"/>
      <c r="I76" s="28"/>
      <c r="J76" s="29"/>
      <c r="K76" s="30"/>
    </row>
    <row r="77" spans="1:26" ht="12.75" customHeight="1" x14ac:dyDescent="0.2">
      <c r="B77" s="131" t="s">
        <v>328</v>
      </c>
      <c r="C77" s="123"/>
      <c r="D77" s="123"/>
      <c r="E77" s="123"/>
      <c r="F77" s="123"/>
      <c r="G77" s="123"/>
      <c r="H77" s="123"/>
      <c r="I77" s="123"/>
      <c r="J77" s="123"/>
      <c r="K77" s="30"/>
    </row>
    <row r="78" spans="1:26" ht="30" customHeight="1" x14ac:dyDescent="0.2">
      <c r="B78" s="130" t="s">
        <v>329</v>
      </c>
      <c r="C78" s="123"/>
      <c r="D78" s="123"/>
      <c r="E78" s="123"/>
      <c r="F78" s="123"/>
      <c r="G78" s="123"/>
      <c r="H78" s="123"/>
      <c r="I78" s="123"/>
      <c r="J78" s="123"/>
      <c r="K78" s="30"/>
    </row>
    <row r="79" spans="1:26" ht="12.75" customHeight="1" x14ac:dyDescent="0.2">
      <c r="A79" s="30"/>
      <c r="B79" s="46"/>
      <c r="C79" s="46"/>
      <c r="D79" s="46"/>
      <c r="E79" s="46"/>
      <c r="F79" s="46"/>
      <c r="G79" s="46"/>
      <c r="H79" s="46"/>
      <c r="I79" s="46"/>
      <c r="J79" s="4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B80" s="124" t="s">
        <v>64</v>
      </c>
      <c r="C80" s="119"/>
      <c r="D80" s="119"/>
      <c r="E80" s="119"/>
      <c r="F80" s="119"/>
      <c r="G80" s="119"/>
      <c r="H80" s="119"/>
      <c r="I80" s="119"/>
      <c r="J80" s="117"/>
      <c r="K80" s="30"/>
    </row>
    <row r="81" spans="2:12" ht="12.75" customHeight="1" x14ac:dyDescent="0.2">
      <c r="B81" s="127" t="s">
        <v>65</v>
      </c>
      <c r="C81" s="119"/>
      <c r="D81" s="119"/>
      <c r="E81" s="119"/>
      <c r="F81" s="119"/>
      <c r="G81" s="119"/>
      <c r="H81" s="119"/>
      <c r="I81" s="117"/>
      <c r="J81" s="26" t="s">
        <v>30</v>
      </c>
      <c r="K81" s="30"/>
    </row>
    <row r="82" spans="2:12" ht="12.75" customHeight="1" x14ac:dyDescent="0.2">
      <c r="B82" s="26" t="s">
        <v>66</v>
      </c>
      <c r="C82" s="125" t="s">
        <v>67</v>
      </c>
      <c r="D82" s="119"/>
      <c r="E82" s="119"/>
      <c r="F82" s="119"/>
      <c r="G82" s="119"/>
      <c r="H82" s="119"/>
      <c r="I82" s="117"/>
      <c r="J82" s="27">
        <f>J48</f>
        <v>350.64</v>
      </c>
      <c r="K82" s="30"/>
    </row>
    <row r="83" spans="2:12" ht="12.75" customHeight="1" x14ac:dyDescent="0.2">
      <c r="B83" s="26" t="s">
        <v>68</v>
      </c>
      <c r="C83" s="125" t="s">
        <v>69</v>
      </c>
      <c r="D83" s="119"/>
      <c r="E83" s="119"/>
      <c r="F83" s="119"/>
      <c r="G83" s="119"/>
      <c r="H83" s="119"/>
      <c r="I83" s="117"/>
      <c r="J83" s="27">
        <f>J63</f>
        <v>792.66</v>
      </c>
      <c r="K83" s="30"/>
    </row>
    <row r="84" spans="2:12" ht="12.75" customHeight="1" x14ac:dyDescent="0.2">
      <c r="B84" s="26" t="s">
        <v>70</v>
      </c>
      <c r="C84" s="125" t="s">
        <v>71</v>
      </c>
      <c r="D84" s="119"/>
      <c r="E84" s="119"/>
      <c r="F84" s="119"/>
      <c r="G84" s="119"/>
      <c r="H84" s="119"/>
      <c r="I84" s="117"/>
      <c r="J84" s="27"/>
      <c r="K84" s="30"/>
    </row>
    <row r="85" spans="2:12" ht="12.75" customHeight="1" x14ac:dyDescent="0.2">
      <c r="B85" s="127" t="s">
        <v>72</v>
      </c>
      <c r="C85" s="119"/>
      <c r="D85" s="119"/>
      <c r="E85" s="119"/>
      <c r="F85" s="119"/>
      <c r="G85" s="119"/>
      <c r="H85" s="119"/>
      <c r="I85" s="117"/>
      <c r="J85" s="1">
        <f>TRUNC(SUM(J82:J84),2)</f>
        <v>1143.3</v>
      </c>
      <c r="K85" s="30"/>
    </row>
    <row r="86" spans="2:12" ht="12.75" customHeight="1" x14ac:dyDescent="0.2">
      <c r="B86" s="47"/>
      <c r="C86" s="47"/>
      <c r="D86" s="47"/>
      <c r="E86" s="47"/>
      <c r="F86" s="47"/>
      <c r="G86" s="47"/>
      <c r="H86" s="47"/>
      <c r="I86" s="47"/>
      <c r="J86" s="48"/>
      <c r="K86" s="30"/>
    </row>
    <row r="87" spans="2:12" ht="12.75" customHeight="1" x14ac:dyDescent="0.2">
      <c r="B87" s="124" t="s">
        <v>73</v>
      </c>
      <c r="C87" s="119"/>
      <c r="D87" s="119"/>
      <c r="E87" s="119"/>
      <c r="F87" s="119"/>
      <c r="G87" s="119"/>
      <c r="H87" s="119"/>
      <c r="I87" s="119"/>
      <c r="J87" s="117"/>
      <c r="K87" s="30"/>
    </row>
    <row r="88" spans="2:12" ht="12.75" customHeight="1" x14ac:dyDescent="0.2">
      <c r="B88" s="125" t="s">
        <v>74</v>
      </c>
      <c r="C88" s="119"/>
      <c r="D88" s="119"/>
      <c r="E88" s="119"/>
      <c r="F88" s="119"/>
      <c r="G88" s="119"/>
      <c r="H88" s="119"/>
      <c r="I88" s="119"/>
      <c r="J88" s="117"/>
      <c r="K88" s="30"/>
    </row>
    <row r="89" spans="2:12" ht="12.75" customHeight="1" x14ac:dyDescent="0.2">
      <c r="B89" s="127" t="s">
        <v>75</v>
      </c>
      <c r="C89" s="119"/>
      <c r="D89" s="119"/>
      <c r="E89" s="119"/>
      <c r="F89" s="119"/>
      <c r="G89" s="119"/>
      <c r="H89" s="119"/>
      <c r="I89" s="117"/>
      <c r="J89" s="26" t="s">
        <v>76</v>
      </c>
      <c r="K89" s="30"/>
    </row>
    <row r="90" spans="2:12" ht="12.75" customHeight="1" x14ac:dyDescent="0.2">
      <c r="B90" s="125" t="s">
        <v>77</v>
      </c>
      <c r="C90" s="119"/>
      <c r="D90" s="119"/>
      <c r="E90" s="119"/>
      <c r="F90" s="119"/>
      <c r="G90" s="119"/>
      <c r="H90" s="119"/>
      <c r="I90" s="117"/>
      <c r="J90" s="31">
        <v>0.49685000000000001</v>
      </c>
      <c r="K90" s="30"/>
    </row>
    <row r="91" spans="2:12" ht="12.75" customHeight="1" x14ac:dyDescent="0.2">
      <c r="B91" s="125" t="s">
        <v>78</v>
      </c>
      <c r="C91" s="119"/>
      <c r="D91" s="119"/>
      <c r="E91" s="119"/>
      <c r="F91" s="119"/>
      <c r="G91" s="119"/>
      <c r="H91" s="119"/>
      <c r="I91" s="117"/>
      <c r="J91" s="31">
        <v>0.49685000000000001</v>
      </c>
      <c r="K91" s="30"/>
    </row>
    <row r="92" spans="2:12" ht="12.75" customHeight="1" x14ac:dyDescent="0.2">
      <c r="B92" s="125" t="s">
        <v>79</v>
      </c>
      <c r="C92" s="119"/>
      <c r="D92" s="119"/>
      <c r="E92" s="119"/>
      <c r="F92" s="119"/>
      <c r="G92" s="119"/>
      <c r="H92" s="119"/>
      <c r="I92" s="117"/>
      <c r="J92" s="31">
        <v>6.3E-3</v>
      </c>
      <c r="K92" s="30"/>
    </row>
    <row r="93" spans="2:12" ht="12.75" customHeight="1" x14ac:dyDescent="0.2">
      <c r="B93" s="125" t="s">
        <v>80</v>
      </c>
      <c r="C93" s="119"/>
      <c r="D93" s="119"/>
      <c r="E93" s="119"/>
      <c r="F93" s="119"/>
      <c r="G93" s="119"/>
      <c r="H93" s="119"/>
      <c r="I93" s="117"/>
      <c r="J93" s="49">
        <f>SUM(J90:J92)</f>
        <v>1</v>
      </c>
      <c r="K93" s="30"/>
    </row>
    <row r="94" spans="2:12" ht="6.75" customHeight="1" x14ac:dyDescent="0.2">
      <c r="B94" s="50"/>
      <c r="C94" s="51"/>
      <c r="D94" s="51"/>
      <c r="E94" s="51"/>
      <c r="F94" s="51"/>
      <c r="G94" s="51"/>
      <c r="H94" s="51"/>
      <c r="I94" s="51"/>
      <c r="J94" s="52"/>
      <c r="K94" s="30"/>
    </row>
    <row r="95" spans="2:12" ht="12.75" customHeight="1" x14ac:dyDescent="0.2">
      <c r="B95" s="26">
        <v>3</v>
      </c>
      <c r="C95" s="127" t="s">
        <v>81</v>
      </c>
      <c r="D95" s="119"/>
      <c r="E95" s="119"/>
      <c r="F95" s="119"/>
      <c r="G95" s="119"/>
      <c r="H95" s="117"/>
      <c r="I95" s="41" t="s">
        <v>41</v>
      </c>
      <c r="J95" s="26" t="s">
        <v>30</v>
      </c>
      <c r="K95" s="30"/>
    </row>
    <row r="96" spans="2:12" ht="12.75" customHeight="1" x14ac:dyDescent="0.2">
      <c r="B96" s="26" t="s">
        <v>5</v>
      </c>
      <c r="C96" s="125" t="s">
        <v>82</v>
      </c>
      <c r="D96" s="119"/>
      <c r="E96" s="119"/>
      <c r="F96" s="119"/>
      <c r="G96" s="119"/>
      <c r="H96" s="117"/>
      <c r="I96" s="31">
        <f t="shared" ref="I96:I102" si="2">J96/$J$40</f>
        <v>4.9454760010129356E-2</v>
      </c>
      <c r="J96" s="53">
        <f>(((($J$85-$J$83)+$J$40)/12)*$J$90)</f>
        <v>89.183746916666664</v>
      </c>
      <c r="K96" s="30"/>
      <c r="L96" s="54"/>
    </row>
    <row r="97" spans="2:12" ht="12.75" customHeight="1" x14ac:dyDescent="0.2">
      <c r="B97" s="26" t="s">
        <v>7</v>
      </c>
      <c r="C97" s="125" t="s">
        <v>83</v>
      </c>
      <c r="D97" s="119"/>
      <c r="E97" s="119"/>
      <c r="F97" s="119"/>
      <c r="G97" s="119"/>
      <c r="H97" s="117"/>
      <c r="I97" s="31">
        <f t="shared" si="2"/>
        <v>3.9563808008103484E-3</v>
      </c>
      <c r="J97" s="53">
        <f>($J$62/12)*$J$90</f>
        <v>7.1346997533333338</v>
      </c>
      <c r="K97" s="30"/>
      <c r="L97" s="54"/>
    </row>
    <row r="98" spans="2:12" ht="12.75" customHeight="1" x14ac:dyDescent="0.2">
      <c r="B98" s="26" t="s">
        <v>9</v>
      </c>
      <c r="C98" s="125" t="s">
        <v>84</v>
      </c>
      <c r="D98" s="119"/>
      <c r="E98" s="119"/>
      <c r="F98" s="119"/>
      <c r="G98" s="119"/>
      <c r="H98" s="117"/>
      <c r="I98" s="31">
        <f t="shared" si="2"/>
        <v>2.3738284804862089E-2</v>
      </c>
      <c r="J98" s="53">
        <f>$J$62*0.5*$J$90</f>
        <v>42.808198519999998</v>
      </c>
      <c r="K98" s="30"/>
      <c r="L98" s="54"/>
    </row>
    <row r="99" spans="2:12" ht="12.75" customHeight="1" x14ac:dyDescent="0.2">
      <c r="B99" s="26" t="s">
        <v>11</v>
      </c>
      <c r="C99" s="125" t="s">
        <v>85</v>
      </c>
      <c r="D99" s="119"/>
      <c r="E99" s="119"/>
      <c r="F99" s="119"/>
      <c r="G99" s="119"/>
      <c r="H99" s="117"/>
      <c r="I99" s="31">
        <f t="shared" si="2"/>
        <v>4.1404166666666672E-2</v>
      </c>
      <c r="J99" s="53">
        <f>(J40/12)*J91</f>
        <v>74.665789916666668</v>
      </c>
      <c r="K99" s="30"/>
      <c r="L99" s="54"/>
    </row>
    <row r="100" spans="2:12" ht="12.75" customHeight="1" x14ac:dyDescent="0.2">
      <c r="B100" s="26" t="s">
        <v>14</v>
      </c>
      <c r="C100" s="125" t="s">
        <v>86</v>
      </c>
      <c r="D100" s="119"/>
      <c r="E100" s="119"/>
      <c r="F100" s="119"/>
      <c r="G100" s="119"/>
      <c r="H100" s="117"/>
      <c r="I100" s="31">
        <f t="shared" si="2"/>
        <v>2.6249838494127559E-2</v>
      </c>
      <c r="J100" s="27">
        <f>(J85/12)*J91</f>
        <v>47.337383749999994</v>
      </c>
      <c r="K100" s="30"/>
    </row>
    <row r="101" spans="2:12" ht="12.75" customHeight="1" x14ac:dyDescent="0.2">
      <c r="B101" s="26" t="s">
        <v>36</v>
      </c>
      <c r="C101" s="125" t="s">
        <v>87</v>
      </c>
      <c r="D101" s="119"/>
      <c r="E101" s="119"/>
      <c r="F101" s="119"/>
      <c r="G101" s="119"/>
      <c r="H101" s="117"/>
      <c r="I101" s="31">
        <f t="shared" si="2"/>
        <v>2.3738284804862089E-2</v>
      </c>
      <c r="J101" s="27">
        <f>(J62*0.5)*J91</f>
        <v>42.808198519999998</v>
      </c>
      <c r="K101" s="30"/>
    </row>
    <row r="102" spans="2:12" ht="12.75" customHeight="1" x14ac:dyDescent="0.2">
      <c r="B102" s="26" t="s">
        <v>50</v>
      </c>
      <c r="C102" s="125" t="s">
        <v>88</v>
      </c>
      <c r="D102" s="119"/>
      <c r="E102" s="119"/>
      <c r="F102" s="119"/>
      <c r="G102" s="119"/>
      <c r="H102" s="117"/>
      <c r="I102" s="31">
        <f t="shared" si="2"/>
        <v>-1.224967005667262E-3</v>
      </c>
      <c r="J102" s="27">
        <f>-J82*J92</f>
        <v>-2.2090320000000001</v>
      </c>
      <c r="K102" s="30"/>
    </row>
    <row r="103" spans="2:12" ht="12.75" customHeight="1" x14ac:dyDescent="0.2">
      <c r="B103" s="127" t="s">
        <v>89</v>
      </c>
      <c r="C103" s="119"/>
      <c r="D103" s="119"/>
      <c r="E103" s="119"/>
      <c r="F103" s="119"/>
      <c r="G103" s="119"/>
      <c r="H103" s="117"/>
      <c r="I103" s="32">
        <f>TRUNC(SUM(I96:I101),4)</f>
        <v>0.16850000000000001</v>
      </c>
      <c r="J103" s="1">
        <f>TRUNC(SUM(J96:J101),2)</f>
        <v>303.93</v>
      </c>
      <c r="K103" s="30"/>
    </row>
    <row r="104" spans="2:12" ht="7.5" customHeight="1" x14ac:dyDescent="0.2">
      <c r="B104" s="28"/>
      <c r="C104" s="28"/>
      <c r="D104" s="28"/>
      <c r="E104" s="28"/>
      <c r="F104" s="28"/>
      <c r="G104" s="28"/>
      <c r="H104" s="28"/>
      <c r="I104" s="33"/>
      <c r="J104" s="29"/>
      <c r="K104" s="30"/>
    </row>
    <row r="105" spans="2:12" ht="28.5" customHeight="1" x14ac:dyDescent="0.2">
      <c r="B105" s="122" t="s">
        <v>330</v>
      </c>
      <c r="C105" s="123"/>
      <c r="D105" s="123"/>
      <c r="E105" s="123"/>
      <c r="F105" s="123"/>
      <c r="G105" s="123"/>
      <c r="H105" s="123"/>
      <c r="I105" s="123"/>
      <c r="J105" s="123"/>
      <c r="K105" s="30"/>
    </row>
    <row r="106" spans="2:12" ht="38.25" customHeight="1" x14ac:dyDescent="0.2">
      <c r="B106" s="122" t="s">
        <v>331</v>
      </c>
      <c r="C106" s="123"/>
      <c r="D106" s="123"/>
      <c r="E106" s="123"/>
      <c r="F106" s="123"/>
      <c r="G106" s="123"/>
      <c r="H106" s="123"/>
      <c r="I106" s="123"/>
      <c r="J106" s="123"/>
      <c r="K106" s="30"/>
    </row>
    <row r="107" spans="2:12" ht="24.75" customHeight="1" x14ac:dyDescent="0.2">
      <c r="B107" s="122" t="s">
        <v>332</v>
      </c>
      <c r="C107" s="123"/>
      <c r="D107" s="123"/>
      <c r="E107" s="123"/>
      <c r="F107" s="123"/>
      <c r="G107" s="123"/>
      <c r="H107" s="123"/>
      <c r="I107" s="123"/>
      <c r="J107" s="123"/>
      <c r="K107" s="30"/>
    </row>
    <row r="108" spans="2:12" ht="12.75" customHeight="1" x14ac:dyDescent="0.2">
      <c r="B108" s="122" t="s">
        <v>333</v>
      </c>
      <c r="C108" s="123"/>
      <c r="D108" s="123"/>
      <c r="E108" s="123"/>
      <c r="F108" s="123"/>
      <c r="G108" s="123"/>
      <c r="H108" s="123"/>
      <c r="I108" s="123"/>
      <c r="J108" s="123"/>
      <c r="K108" s="30"/>
    </row>
    <row r="109" spans="2:12" ht="38.25" customHeight="1" x14ac:dyDescent="0.2">
      <c r="B109" s="122" t="s">
        <v>334</v>
      </c>
      <c r="C109" s="123"/>
      <c r="D109" s="123"/>
      <c r="E109" s="123"/>
      <c r="F109" s="123"/>
      <c r="G109" s="123"/>
      <c r="H109" s="123"/>
      <c r="I109" s="123"/>
      <c r="J109" s="123"/>
      <c r="K109" s="30"/>
    </row>
    <row r="110" spans="2:12" ht="12.75" customHeight="1" x14ac:dyDescent="0.2">
      <c r="B110" s="128" t="s">
        <v>335</v>
      </c>
      <c r="C110" s="123"/>
      <c r="D110" s="123"/>
      <c r="E110" s="123"/>
      <c r="F110" s="123"/>
      <c r="G110" s="123"/>
      <c r="H110" s="123"/>
      <c r="I110" s="123"/>
      <c r="J110" s="123"/>
      <c r="K110" s="30"/>
    </row>
    <row r="111" spans="2:12" ht="9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30"/>
    </row>
    <row r="112" spans="2:12" ht="12.75" customHeight="1" x14ac:dyDescent="0.2">
      <c r="B112" s="124" t="s">
        <v>90</v>
      </c>
      <c r="C112" s="119"/>
      <c r="D112" s="119"/>
      <c r="E112" s="119"/>
      <c r="F112" s="119"/>
      <c r="G112" s="119"/>
      <c r="H112" s="119"/>
      <c r="I112" s="119"/>
      <c r="J112" s="117"/>
      <c r="K112" s="30"/>
    </row>
    <row r="113" spans="2:11" ht="12.75" customHeight="1" x14ac:dyDescent="0.2">
      <c r="B113" s="125" t="s">
        <v>91</v>
      </c>
      <c r="C113" s="119"/>
      <c r="D113" s="119"/>
      <c r="E113" s="119"/>
      <c r="F113" s="119"/>
      <c r="G113" s="119"/>
      <c r="H113" s="119"/>
      <c r="I113" s="119"/>
      <c r="J113" s="117"/>
      <c r="K113" s="30"/>
    </row>
    <row r="114" spans="2:11" ht="12.75" customHeight="1" x14ac:dyDescent="0.2">
      <c r="B114" s="120" t="s">
        <v>92</v>
      </c>
      <c r="C114" s="117"/>
      <c r="D114" s="120" t="s">
        <v>93</v>
      </c>
      <c r="E114" s="117"/>
      <c r="F114" s="120" t="s">
        <v>94</v>
      </c>
      <c r="G114" s="117"/>
      <c r="H114" s="120" t="s">
        <v>95</v>
      </c>
      <c r="I114" s="117"/>
      <c r="J114" s="18" t="s">
        <v>96</v>
      </c>
      <c r="K114" s="30"/>
    </row>
    <row r="115" spans="2:11" ht="13.5" customHeight="1" x14ac:dyDescent="0.2">
      <c r="B115" s="129" t="s">
        <v>97</v>
      </c>
      <c r="C115" s="117"/>
      <c r="D115" s="118"/>
      <c r="E115" s="117"/>
      <c r="F115" s="118">
        <v>30</v>
      </c>
      <c r="G115" s="117"/>
      <c r="H115" s="116">
        <f>(252/365)</f>
        <v>0.69041095890410964</v>
      </c>
      <c r="I115" s="117"/>
      <c r="J115" s="55">
        <f t="shared" ref="J115:J126" si="3">D115*F115*H115</f>
        <v>0</v>
      </c>
      <c r="K115" s="30"/>
    </row>
    <row r="116" spans="2:11" ht="12.75" customHeight="1" x14ac:dyDescent="0.2">
      <c r="B116" s="129" t="s">
        <v>98</v>
      </c>
      <c r="C116" s="117"/>
      <c r="D116" s="118"/>
      <c r="E116" s="117"/>
      <c r="F116" s="118">
        <v>1</v>
      </c>
      <c r="G116" s="117"/>
      <c r="H116" s="116">
        <v>1</v>
      </c>
      <c r="I116" s="117"/>
      <c r="J116" s="55">
        <f t="shared" si="3"/>
        <v>0</v>
      </c>
      <c r="K116" s="30"/>
    </row>
    <row r="117" spans="2:11" ht="12.75" customHeight="1" x14ac:dyDescent="0.2">
      <c r="B117" s="129" t="s">
        <v>99</v>
      </c>
      <c r="C117" s="117"/>
      <c r="D117" s="118"/>
      <c r="E117" s="117"/>
      <c r="F117" s="118">
        <v>15</v>
      </c>
      <c r="G117" s="117"/>
      <c r="H117" s="116">
        <f t="shared" ref="H117:H118" si="4">(252/365)</f>
        <v>0.69041095890410964</v>
      </c>
      <c r="I117" s="117"/>
      <c r="J117" s="55">
        <f t="shared" si="3"/>
        <v>0</v>
      </c>
      <c r="K117" s="30"/>
    </row>
    <row r="118" spans="2:11" ht="12.75" customHeight="1" x14ac:dyDescent="0.2">
      <c r="B118" s="129" t="s">
        <v>100</v>
      </c>
      <c r="C118" s="117"/>
      <c r="D118" s="118"/>
      <c r="E118" s="117"/>
      <c r="F118" s="118">
        <v>5</v>
      </c>
      <c r="G118" s="117"/>
      <c r="H118" s="116">
        <f t="shared" si="4"/>
        <v>0.69041095890410964</v>
      </c>
      <c r="I118" s="117"/>
      <c r="J118" s="55">
        <f t="shared" si="3"/>
        <v>0</v>
      </c>
      <c r="K118" s="30"/>
    </row>
    <row r="119" spans="2:11" ht="12.75" customHeight="1" x14ac:dyDescent="0.2">
      <c r="B119" s="129" t="s">
        <v>101</v>
      </c>
      <c r="C119" s="117"/>
      <c r="D119" s="118"/>
      <c r="E119" s="117"/>
      <c r="F119" s="118">
        <v>2</v>
      </c>
      <c r="G119" s="117"/>
      <c r="H119" s="116">
        <v>1</v>
      </c>
      <c r="I119" s="117"/>
      <c r="J119" s="55">
        <f t="shared" si="3"/>
        <v>0</v>
      </c>
      <c r="K119" s="30"/>
    </row>
    <row r="120" spans="2:11" ht="12.75" customHeight="1" x14ac:dyDescent="0.2">
      <c r="B120" s="129" t="s">
        <v>102</v>
      </c>
      <c r="C120" s="117"/>
      <c r="D120" s="118"/>
      <c r="E120" s="117"/>
      <c r="F120" s="118">
        <v>2</v>
      </c>
      <c r="G120" s="117"/>
      <c r="H120" s="116">
        <f>(252/365)</f>
        <v>0.69041095890410964</v>
      </c>
      <c r="I120" s="117"/>
      <c r="J120" s="55">
        <f t="shared" si="3"/>
        <v>0</v>
      </c>
      <c r="K120" s="30"/>
    </row>
    <row r="121" spans="2:11" ht="12.75" customHeight="1" x14ac:dyDescent="0.2">
      <c r="B121" s="129" t="s">
        <v>103</v>
      </c>
      <c r="C121" s="117"/>
      <c r="D121" s="118"/>
      <c r="E121" s="117"/>
      <c r="F121" s="118">
        <v>3</v>
      </c>
      <c r="G121" s="117"/>
      <c r="H121" s="116">
        <v>1</v>
      </c>
      <c r="I121" s="117"/>
      <c r="J121" s="55">
        <f t="shared" si="3"/>
        <v>0</v>
      </c>
      <c r="K121" s="30"/>
    </row>
    <row r="122" spans="2:11" ht="12.75" customHeight="1" x14ac:dyDescent="0.2">
      <c r="B122" s="129" t="s">
        <v>104</v>
      </c>
      <c r="C122" s="117"/>
      <c r="D122" s="118"/>
      <c r="E122" s="117"/>
      <c r="F122" s="118">
        <v>1</v>
      </c>
      <c r="G122" s="117"/>
      <c r="H122" s="116">
        <v>1</v>
      </c>
      <c r="I122" s="117"/>
      <c r="J122" s="55">
        <f t="shared" si="3"/>
        <v>0</v>
      </c>
      <c r="K122" s="30"/>
    </row>
    <row r="123" spans="2:11" ht="12.75" customHeight="1" x14ac:dyDescent="0.2">
      <c r="B123" s="129" t="s">
        <v>105</v>
      </c>
      <c r="C123" s="117"/>
      <c r="D123" s="118"/>
      <c r="E123" s="117"/>
      <c r="F123" s="118">
        <v>1</v>
      </c>
      <c r="G123" s="117"/>
      <c r="H123" s="116">
        <v>1</v>
      </c>
      <c r="I123" s="117"/>
      <c r="J123" s="55">
        <f t="shared" si="3"/>
        <v>0</v>
      </c>
      <c r="K123" s="30"/>
    </row>
    <row r="124" spans="2:11" ht="12.75" customHeight="1" x14ac:dyDescent="0.2">
      <c r="B124" s="129" t="s">
        <v>106</v>
      </c>
      <c r="C124" s="117"/>
      <c r="D124" s="118"/>
      <c r="E124" s="117"/>
      <c r="F124" s="118">
        <v>20</v>
      </c>
      <c r="G124" s="117"/>
      <c r="H124" s="116">
        <f t="shared" ref="H124:H125" si="5">(252/365)</f>
        <v>0.69041095890410964</v>
      </c>
      <c r="I124" s="117"/>
      <c r="J124" s="55">
        <f t="shared" si="3"/>
        <v>0</v>
      </c>
      <c r="K124" s="30"/>
    </row>
    <row r="125" spans="2:11" ht="12.75" customHeight="1" x14ac:dyDescent="0.2">
      <c r="B125" s="129" t="s">
        <v>107</v>
      </c>
      <c r="C125" s="117"/>
      <c r="D125" s="118"/>
      <c r="E125" s="117"/>
      <c r="F125" s="118">
        <v>180</v>
      </c>
      <c r="G125" s="117"/>
      <c r="H125" s="116">
        <f t="shared" si="5"/>
        <v>0.69041095890410964</v>
      </c>
      <c r="I125" s="117"/>
      <c r="J125" s="55">
        <f t="shared" si="3"/>
        <v>0</v>
      </c>
      <c r="K125" s="30"/>
    </row>
    <row r="126" spans="2:11" ht="12.75" customHeight="1" x14ac:dyDescent="0.2">
      <c r="B126" s="129" t="s">
        <v>108</v>
      </c>
      <c r="C126" s="117"/>
      <c r="D126" s="118"/>
      <c r="E126" s="117"/>
      <c r="F126" s="118">
        <v>6</v>
      </c>
      <c r="G126" s="117"/>
      <c r="H126" s="116">
        <v>1</v>
      </c>
      <c r="I126" s="117"/>
      <c r="J126" s="55">
        <f t="shared" si="3"/>
        <v>0</v>
      </c>
      <c r="K126" s="30"/>
    </row>
    <row r="127" spans="2:11" ht="12.75" customHeight="1" x14ac:dyDescent="0.2">
      <c r="B127" s="118" t="s">
        <v>109</v>
      </c>
      <c r="C127" s="119"/>
      <c r="D127" s="119"/>
      <c r="E127" s="119"/>
      <c r="F127" s="119"/>
      <c r="G127" s="119"/>
      <c r="H127" s="119"/>
      <c r="I127" s="117"/>
      <c r="J127" s="55">
        <f>SUM(J115:J126)</f>
        <v>0</v>
      </c>
      <c r="K127" s="30"/>
    </row>
    <row r="128" spans="2:11" ht="12.75" customHeight="1" x14ac:dyDescent="0.2">
      <c r="B128" s="93"/>
      <c r="C128" s="93"/>
      <c r="D128" s="94"/>
      <c r="E128" s="94"/>
      <c r="F128" s="94"/>
      <c r="G128" s="94"/>
      <c r="H128" s="95"/>
      <c r="I128" s="95"/>
      <c r="J128" s="56"/>
      <c r="K128" s="30"/>
    </row>
    <row r="129" spans="2:11" ht="12.75" customHeight="1" x14ac:dyDescent="0.2">
      <c r="B129" s="120" t="s">
        <v>110</v>
      </c>
      <c r="C129" s="119"/>
      <c r="D129" s="119"/>
      <c r="E129" s="119"/>
      <c r="F129" s="119"/>
      <c r="G129" s="117"/>
      <c r="H129" s="30"/>
      <c r="I129" s="30"/>
      <c r="J129" s="30"/>
      <c r="K129" s="30"/>
    </row>
    <row r="130" spans="2:11" ht="12.75" customHeight="1" x14ac:dyDescent="0.2">
      <c r="B130" s="118" t="s">
        <v>111</v>
      </c>
      <c r="C130" s="117"/>
      <c r="D130" s="118" t="s">
        <v>112</v>
      </c>
      <c r="E130" s="117"/>
      <c r="F130" s="118" t="s">
        <v>113</v>
      </c>
      <c r="G130" s="117"/>
      <c r="K130" s="30"/>
    </row>
    <row r="131" spans="2:11" ht="12.75" customHeight="1" x14ac:dyDescent="0.2">
      <c r="B131" s="121">
        <f>J40+J85+J103</f>
        <v>3250.5699999999997</v>
      </c>
      <c r="C131" s="117"/>
      <c r="D131" s="118">
        <v>30</v>
      </c>
      <c r="E131" s="117"/>
      <c r="F131" s="121">
        <f>B131/D131</f>
        <v>108.35233333333332</v>
      </c>
      <c r="G131" s="117"/>
      <c r="H131" s="96"/>
      <c r="I131" s="96"/>
      <c r="J131" s="96"/>
      <c r="K131" s="30"/>
    </row>
    <row r="132" spans="2:11" ht="12.75" customHeight="1" x14ac:dyDescent="0.2">
      <c r="B132" s="97"/>
      <c r="C132" s="97"/>
      <c r="D132" s="97"/>
      <c r="E132" s="96"/>
      <c r="F132" s="96"/>
      <c r="G132" s="96"/>
      <c r="H132" s="98"/>
      <c r="I132" s="98"/>
      <c r="J132" s="25"/>
      <c r="K132" s="30"/>
    </row>
    <row r="133" spans="2:11" ht="36" customHeight="1" x14ac:dyDescent="0.2">
      <c r="B133" s="122" t="s">
        <v>336</v>
      </c>
      <c r="C133" s="123"/>
      <c r="D133" s="123"/>
      <c r="E133" s="123"/>
      <c r="F133" s="123"/>
      <c r="G133" s="123"/>
      <c r="H133" s="123"/>
      <c r="I133" s="123"/>
      <c r="J133" s="123"/>
      <c r="K133" s="30"/>
    </row>
    <row r="134" spans="2:11" ht="25.5" customHeight="1" x14ac:dyDescent="0.2">
      <c r="B134" s="122" t="s">
        <v>337</v>
      </c>
      <c r="C134" s="123"/>
      <c r="D134" s="123"/>
      <c r="E134" s="123"/>
      <c r="F134" s="123"/>
      <c r="G134" s="123"/>
      <c r="H134" s="123"/>
      <c r="I134" s="123"/>
      <c r="J134" s="123"/>
      <c r="K134" s="30"/>
    </row>
    <row r="135" spans="2:11" ht="12.75" customHeight="1" x14ac:dyDescent="0.2">
      <c r="B135" s="122" t="s">
        <v>338</v>
      </c>
      <c r="C135" s="123"/>
      <c r="D135" s="123"/>
      <c r="E135" s="123"/>
      <c r="F135" s="123"/>
      <c r="G135" s="123"/>
      <c r="H135" s="123"/>
      <c r="I135" s="123"/>
      <c r="J135" s="123"/>
      <c r="K135" s="30"/>
    </row>
    <row r="136" spans="2:11" ht="12.75" customHeight="1" x14ac:dyDescent="0.2">
      <c r="B136" s="122" t="s">
        <v>339</v>
      </c>
      <c r="C136" s="123"/>
      <c r="D136" s="123"/>
      <c r="E136" s="123"/>
      <c r="F136" s="123"/>
      <c r="G136" s="123"/>
      <c r="H136" s="123"/>
      <c r="I136" s="123"/>
      <c r="J136" s="123"/>
      <c r="K136" s="30"/>
    </row>
    <row r="137" spans="2:11" ht="12.75" customHeight="1" x14ac:dyDescent="0.2">
      <c r="B137" s="122" t="s">
        <v>340</v>
      </c>
      <c r="C137" s="123"/>
      <c r="D137" s="123"/>
      <c r="E137" s="123"/>
      <c r="F137" s="123"/>
      <c r="G137" s="123"/>
      <c r="H137" s="123"/>
      <c r="I137" s="123"/>
      <c r="J137" s="123"/>
      <c r="K137" s="30"/>
    </row>
    <row r="138" spans="2:11" ht="12.75" customHeight="1" x14ac:dyDescent="0.2">
      <c r="B138" s="97"/>
      <c r="C138" s="97"/>
      <c r="D138" s="96"/>
      <c r="E138" s="96"/>
      <c r="F138" s="96"/>
      <c r="G138" s="96"/>
      <c r="H138" s="98"/>
      <c r="I138" s="98"/>
      <c r="J138" s="25"/>
      <c r="K138" s="30"/>
    </row>
    <row r="139" spans="2:11" ht="12.75" customHeight="1" x14ac:dyDescent="0.2">
      <c r="B139" s="124" t="s">
        <v>114</v>
      </c>
      <c r="C139" s="119"/>
      <c r="D139" s="119"/>
      <c r="E139" s="119"/>
      <c r="F139" s="119"/>
      <c r="G139" s="119"/>
      <c r="H139" s="117"/>
      <c r="I139" s="41" t="s">
        <v>41</v>
      </c>
      <c r="J139" s="26" t="s">
        <v>30</v>
      </c>
      <c r="K139" s="30"/>
    </row>
    <row r="140" spans="2:11" ht="12.75" customHeight="1" x14ac:dyDescent="0.2">
      <c r="B140" s="57"/>
      <c r="C140" s="50"/>
      <c r="D140" s="51"/>
      <c r="E140" s="51"/>
      <c r="F140" s="58"/>
      <c r="G140" s="59" t="s">
        <v>113</v>
      </c>
      <c r="H140" s="60" t="s">
        <v>115</v>
      </c>
      <c r="I140" s="41"/>
      <c r="J140" s="52"/>
      <c r="K140" s="30"/>
    </row>
    <row r="141" spans="2:11" ht="12.75" customHeight="1" x14ac:dyDescent="0.2">
      <c r="B141" s="26" t="s">
        <v>5</v>
      </c>
      <c r="C141" s="125" t="s">
        <v>116</v>
      </c>
      <c r="D141" s="119"/>
      <c r="E141" s="119"/>
      <c r="F141" s="117"/>
      <c r="G141" s="172">
        <f>F131</f>
        <v>108.35233333333332</v>
      </c>
      <c r="H141" s="61">
        <v>1</v>
      </c>
      <c r="I141" s="37">
        <f t="shared" ref="I141:I146" si="6">J141/$J$40</f>
        <v>5.0070209229047822E-3</v>
      </c>
      <c r="J141" s="53">
        <f t="shared" ref="J141:J146" si="7">($G$141*H141)/12</f>
        <v>9.0293611111111094</v>
      </c>
      <c r="K141" s="30"/>
    </row>
    <row r="142" spans="2:11" ht="12.75" customHeight="1" x14ac:dyDescent="0.2">
      <c r="B142" s="26" t="s">
        <v>7</v>
      </c>
      <c r="C142" s="125" t="s">
        <v>117</v>
      </c>
      <c r="D142" s="119"/>
      <c r="E142" s="119"/>
      <c r="F142" s="117"/>
      <c r="G142" s="173"/>
      <c r="H142" s="61">
        <v>1</v>
      </c>
      <c r="I142" s="37">
        <f t="shared" si="6"/>
        <v>5.0070209229047822E-3</v>
      </c>
      <c r="J142" s="53">
        <f t="shared" si="7"/>
        <v>9.0293611111111094</v>
      </c>
      <c r="K142" s="30"/>
    </row>
    <row r="143" spans="2:11" ht="12.75" customHeight="1" x14ac:dyDescent="0.2">
      <c r="B143" s="26" t="s">
        <v>9</v>
      </c>
      <c r="C143" s="125" t="s">
        <v>118</v>
      </c>
      <c r="D143" s="119"/>
      <c r="E143" s="119"/>
      <c r="F143" s="117"/>
      <c r="G143" s="173"/>
      <c r="H143" s="61">
        <v>1</v>
      </c>
      <c r="I143" s="37">
        <f t="shared" si="6"/>
        <v>5.0070209229047822E-3</v>
      </c>
      <c r="J143" s="53">
        <f t="shared" si="7"/>
        <v>9.0293611111111094</v>
      </c>
      <c r="K143" s="30"/>
    </row>
    <row r="144" spans="2:11" ht="12.75" customHeight="1" x14ac:dyDescent="0.2">
      <c r="B144" s="26" t="s">
        <v>11</v>
      </c>
      <c r="C144" s="125" t="s">
        <v>341</v>
      </c>
      <c r="D144" s="119"/>
      <c r="E144" s="119"/>
      <c r="F144" s="117"/>
      <c r="G144" s="173"/>
      <c r="H144" s="61">
        <v>1</v>
      </c>
      <c r="I144" s="37">
        <f t="shared" si="6"/>
        <v>5.0070209229047822E-3</v>
      </c>
      <c r="J144" s="53">
        <f t="shared" si="7"/>
        <v>9.0293611111111094</v>
      </c>
      <c r="K144" s="30"/>
    </row>
    <row r="145" spans="2:11" ht="12.75" customHeight="1" x14ac:dyDescent="0.2">
      <c r="B145" s="26" t="s">
        <v>14</v>
      </c>
      <c r="C145" s="125" t="s">
        <v>119</v>
      </c>
      <c r="D145" s="119"/>
      <c r="E145" s="119"/>
      <c r="F145" s="117"/>
      <c r="G145" s="173"/>
      <c r="H145" s="61">
        <v>1</v>
      </c>
      <c r="I145" s="37">
        <f t="shared" si="6"/>
        <v>5.0070209229047822E-3</v>
      </c>
      <c r="J145" s="53">
        <f t="shared" si="7"/>
        <v>9.0293611111111094</v>
      </c>
      <c r="K145" s="30"/>
    </row>
    <row r="146" spans="2:11" ht="12.75" customHeight="1" x14ac:dyDescent="0.2">
      <c r="B146" s="26" t="s">
        <v>36</v>
      </c>
      <c r="C146" s="125" t="s">
        <v>120</v>
      </c>
      <c r="D146" s="119"/>
      <c r="E146" s="119"/>
      <c r="F146" s="117"/>
      <c r="G146" s="174"/>
      <c r="H146" s="61">
        <v>1</v>
      </c>
      <c r="I146" s="37">
        <f t="shared" si="6"/>
        <v>5.0070209229047822E-3</v>
      </c>
      <c r="J146" s="53">
        <f t="shared" si="7"/>
        <v>9.0293611111111094</v>
      </c>
      <c r="K146" s="30"/>
    </row>
    <row r="147" spans="2:11" ht="12.75" customHeight="1" x14ac:dyDescent="0.2">
      <c r="B147" s="127" t="s">
        <v>121</v>
      </c>
      <c r="C147" s="119"/>
      <c r="D147" s="119"/>
      <c r="E147" s="119"/>
      <c r="F147" s="119"/>
      <c r="G147" s="119"/>
      <c r="H147" s="117"/>
      <c r="I147" s="32">
        <f>TRUNC(SUM(I141:I146),4)</f>
        <v>0.03</v>
      </c>
      <c r="J147" s="1">
        <f>TRUNC(SUM(J141:J146),2)</f>
        <v>54.17</v>
      </c>
      <c r="K147" s="30"/>
    </row>
    <row r="148" spans="2:11" ht="8.25" customHeight="1" x14ac:dyDescent="0.2">
      <c r="B148" s="47"/>
      <c r="C148" s="47"/>
      <c r="D148" s="47"/>
      <c r="E148" s="47"/>
      <c r="F148" s="47"/>
      <c r="G148" s="47"/>
      <c r="H148" s="47"/>
      <c r="I148" s="62"/>
      <c r="J148" s="48"/>
      <c r="K148" s="30"/>
    </row>
    <row r="149" spans="2:11" ht="31.5" customHeight="1" x14ac:dyDescent="0.2">
      <c r="B149" s="130" t="s">
        <v>342</v>
      </c>
      <c r="C149" s="123"/>
      <c r="D149" s="123"/>
      <c r="E149" s="123"/>
      <c r="F149" s="123"/>
      <c r="G149" s="123"/>
      <c r="H149" s="123"/>
      <c r="I149" s="123"/>
      <c r="J149" s="123"/>
      <c r="K149" s="30"/>
    </row>
    <row r="150" spans="2:11" ht="10.5" customHeight="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30"/>
    </row>
    <row r="151" spans="2:11" ht="12.75" customHeight="1" x14ac:dyDescent="0.2">
      <c r="B151" s="28"/>
      <c r="C151" s="28"/>
      <c r="D151" s="28"/>
      <c r="E151" s="28"/>
      <c r="F151" s="28"/>
      <c r="G151" s="28"/>
      <c r="H151" s="28"/>
      <c r="I151" s="33"/>
      <c r="J151" s="29"/>
      <c r="K151" s="30"/>
    </row>
    <row r="152" spans="2:11" ht="12.75" customHeight="1" x14ac:dyDescent="0.2">
      <c r="B152" s="124" t="s">
        <v>122</v>
      </c>
      <c r="C152" s="119"/>
      <c r="D152" s="119"/>
      <c r="E152" s="119"/>
      <c r="F152" s="119"/>
      <c r="G152" s="119"/>
      <c r="H152" s="119"/>
      <c r="I152" s="119"/>
      <c r="J152" s="117"/>
      <c r="K152" s="30"/>
    </row>
    <row r="153" spans="2:11" ht="12.75" customHeight="1" x14ac:dyDescent="0.2">
      <c r="B153" s="124" t="s">
        <v>123</v>
      </c>
      <c r="C153" s="119"/>
      <c r="D153" s="119"/>
      <c r="E153" s="119"/>
      <c r="F153" s="119"/>
      <c r="G153" s="119"/>
      <c r="H153" s="119"/>
      <c r="I153" s="117"/>
      <c r="J153" s="26" t="s">
        <v>30</v>
      </c>
      <c r="K153" s="30"/>
    </row>
    <row r="154" spans="2:11" ht="12.75" customHeight="1" x14ac:dyDescent="0.2">
      <c r="B154" s="26" t="s">
        <v>124</v>
      </c>
      <c r="C154" s="125" t="s">
        <v>125</v>
      </c>
      <c r="D154" s="119"/>
      <c r="E154" s="119"/>
      <c r="F154" s="119"/>
      <c r="G154" s="119"/>
      <c r="H154" s="119"/>
      <c r="I154" s="117"/>
      <c r="J154" s="27">
        <f>J147</f>
        <v>54.17</v>
      </c>
      <c r="K154" s="30"/>
    </row>
    <row r="155" spans="2:11" ht="12.75" customHeight="1" x14ac:dyDescent="0.2">
      <c r="B155" s="26" t="s">
        <v>126</v>
      </c>
      <c r="C155" s="125" t="s">
        <v>127</v>
      </c>
      <c r="D155" s="119"/>
      <c r="E155" s="119"/>
      <c r="F155" s="119"/>
      <c r="G155" s="119"/>
      <c r="H155" s="119"/>
      <c r="I155" s="117"/>
      <c r="J155" s="27">
        <v>0</v>
      </c>
      <c r="K155" s="30"/>
    </row>
    <row r="156" spans="2:11" ht="12.75" customHeight="1" x14ac:dyDescent="0.2">
      <c r="B156" s="127" t="s">
        <v>128</v>
      </c>
      <c r="C156" s="119"/>
      <c r="D156" s="119"/>
      <c r="E156" s="119"/>
      <c r="F156" s="119"/>
      <c r="G156" s="119"/>
      <c r="H156" s="119"/>
      <c r="I156" s="117"/>
      <c r="J156" s="1">
        <f>SUM(J154:J155)</f>
        <v>54.17</v>
      </c>
      <c r="K156" s="30"/>
    </row>
    <row r="157" spans="2:11" ht="12.75" customHeight="1" x14ac:dyDescent="0.2">
      <c r="B157" s="47"/>
      <c r="C157" s="47"/>
      <c r="D157" s="47"/>
      <c r="E157" s="47"/>
      <c r="F157" s="47"/>
      <c r="G157" s="47"/>
      <c r="H157" s="47"/>
      <c r="I157" s="47"/>
      <c r="J157" s="48"/>
      <c r="K157" s="30"/>
    </row>
    <row r="158" spans="2:11" ht="12.75" customHeight="1" x14ac:dyDescent="0.2">
      <c r="B158" s="124" t="s">
        <v>186</v>
      </c>
      <c r="C158" s="119"/>
      <c r="D158" s="119"/>
      <c r="E158" s="119"/>
      <c r="F158" s="119"/>
      <c r="G158" s="119"/>
      <c r="H158" s="119"/>
      <c r="I158" s="119"/>
      <c r="J158" s="117"/>
      <c r="K158" s="30"/>
    </row>
    <row r="159" spans="2:11" ht="12.75" customHeight="1" x14ac:dyDescent="0.2">
      <c r="B159" s="125"/>
      <c r="C159" s="119"/>
      <c r="D159" s="117"/>
      <c r="E159" s="120" t="s">
        <v>130</v>
      </c>
      <c r="F159" s="117"/>
      <c r="G159" s="30" t="s">
        <v>76</v>
      </c>
      <c r="H159" s="63" t="s">
        <v>187</v>
      </c>
      <c r="I159" s="120" t="s">
        <v>188</v>
      </c>
      <c r="J159" s="117"/>
      <c r="K159" s="30"/>
    </row>
    <row r="160" spans="2:11" ht="12.75" customHeight="1" x14ac:dyDescent="0.2">
      <c r="B160" s="125"/>
      <c r="C160" s="119"/>
      <c r="D160" s="117"/>
      <c r="E160" s="126">
        <f>J40+J85+J103+J127</f>
        <v>3250.5699999999997</v>
      </c>
      <c r="F160" s="117"/>
      <c r="G160" s="64">
        <v>1.61E-2</v>
      </c>
      <c r="H160" s="27"/>
      <c r="I160" s="126">
        <f>E160*G160</f>
        <v>52.334176999999997</v>
      </c>
      <c r="J160" s="117"/>
      <c r="K160" s="30"/>
    </row>
    <row r="161" spans="2:16" ht="12.75" customHeight="1" x14ac:dyDescent="0.2">
      <c r="B161" s="120" t="s">
        <v>132</v>
      </c>
      <c r="C161" s="119"/>
      <c r="D161" s="119"/>
      <c r="E161" s="119"/>
      <c r="F161" s="119"/>
      <c r="G161" s="119"/>
      <c r="H161" s="117"/>
      <c r="I161" s="126">
        <f>SUM(I160:J160)</f>
        <v>52.334176999999997</v>
      </c>
      <c r="J161" s="117"/>
      <c r="K161" s="30"/>
    </row>
    <row r="162" spans="2:16" ht="11.25" customHeight="1" x14ac:dyDescent="0.2">
      <c r="B162" s="28"/>
      <c r="C162" s="28"/>
      <c r="D162" s="28"/>
      <c r="E162" s="28"/>
      <c r="F162" s="28"/>
      <c r="G162" s="28"/>
      <c r="H162" s="28"/>
      <c r="I162" s="28"/>
      <c r="J162" s="29"/>
      <c r="K162" s="30"/>
    </row>
    <row r="163" spans="2:16" ht="39" customHeight="1" x14ac:dyDescent="0.2">
      <c r="B163" s="122" t="s">
        <v>343</v>
      </c>
      <c r="C163" s="123"/>
      <c r="D163" s="123"/>
      <c r="E163" s="123"/>
      <c r="F163" s="123"/>
      <c r="G163" s="123"/>
      <c r="H163" s="123"/>
      <c r="I163" s="123"/>
      <c r="J163" s="123"/>
      <c r="K163" s="30"/>
    </row>
    <row r="164" spans="2:16" ht="12.75" customHeight="1" x14ac:dyDescent="0.2">
      <c r="B164" s="97"/>
      <c r="C164" s="97"/>
      <c r="D164" s="97"/>
      <c r="E164" s="97"/>
      <c r="F164" s="97"/>
      <c r="G164" s="97"/>
      <c r="H164" s="97"/>
      <c r="I164" s="97"/>
      <c r="J164" s="97"/>
      <c r="K164" s="30"/>
    </row>
    <row r="165" spans="2:16" ht="12.75" customHeight="1" x14ac:dyDescent="0.2">
      <c r="B165" s="97"/>
      <c r="C165" s="97"/>
      <c r="D165" s="97"/>
      <c r="E165" s="97"/>
      <c r="F165" s="97"/>
      <c r="G165" s="97"/>
      <c r="H165" s="97"/>
      <c r="I165" s="97"/>
      <c r="J165" s="97"/>
      <c r="K165" s="30"/>
    </row>
    <row r="166" spans="2:16" ht="12.75" customHeight="1" x14ac:dyDescent="0.2">
      <c r="B166" s="124" t="s">
        <v>139</v>
      </c>
      <c r="C166" s="119"/>
      <c r="D166" s="119"/>
      <c r="E166" s="119"/>
      <c r="F166" s="119"/>
      <c r="G166" s="119"/>
      <c r="H166" s="119"/>
      <c r="I166" s="119"/>
      <c r="J166" s="117"/>
      <c r="K166" s="30"/>
    </row>
    <row r="167" spans="2:16" ht="12.75" customHeight="1" x14ac:dyDescent="0.2">
      <c r="B167" s="26">
        <v>5</v>
      </c>
      <c r="C167" s="127" t="s">
        <v>140</v>
      </c>
      <c r="D167" s="119"/>
      <c r="E167" s="119"/>
      <c r="F167" s="119"/>
      <c r="G167" s="119"/>
      <c r="H167" s="117"/>
      <c r="I167" s="26"/>
      <c r="J167" s="26" t="s">
        <v>30</v>
      </c>
      <c r="K167" s="30"/>
    </row>
    <row r="168" spans="2:16" ht="12.75" customHeight="1" x14ac:dyDescent="0.2">
      <c r="B168" s="26" t="s">
        <v>5</v>
      </c>
      <c r="C168" s="170" t="s">
        <v>141</v>
      </c>
      <c r="D168" s="119"/>
      <c r="E168" s="119"/>
      <c r="F168" s="119"/>
      <c r="G168" s="119"/>
      <c r="H168" s="117"/>
      <c r="I168" s="18" t="s">
        <v>142</v>
      </c>
      <c r="J168" s="65">
        <f>UNIFORMES!E9</f>
        <v>55.195</v>
      </c>
      <c r="K168" s="30"/>
      <c r="P168" s="30"/>
    </row>
    <row r="169" spans="2:16" ht="12.75" customHeight="1" x14ac:dyDescent="0.2">
      <c r="B169" s="26" t="s">
        <v>7</v>
      </c>
      <c r="C169" s="170" t="s">
        <v>143</v>
      </c>
      <c r="D169" s="119"/>
      <c r="E169" s="119"/>
      <c r="F169" s="119"/>
      <c r="G169" s="119"/>
      <c r="H169" s="117"/>
      <c r="I169" s="60" t="s">
        <v>142</v>
      </c>
      <c r="J169" s="27">
        <f>FERRAMENTAS!F59</f>
        <v>24.628458333333331</v>
      </c>
      <c r="K169" s="30"/>
    </row>
    <row r="170" spans="2:16" ht="12.75" customHeight="1" x14ac:dyDescent="0.2">
      <c r="B170" s="26" t="s">
        <v>9</v>
      </c>
      <c r="C170" s="170" t="s">
        <v>144</v>
      </c>
      <c r="D170" s="119"/>
      <c r="E170" s="119"/>
      <c r="F170" s="119"/>
      <c r="G170" s="119"/>
      <c r="H170" s="117"/>
      <c r="I170" s="60" t="s">
        <v>142</v>
      </c>
      <c r="J170" s="27">
        <f>EPIS!F22</f>
        <v>82.195000000000007</v>
      </c>
      <c r="K170" s="30"/>
    </row>
    <row r="171" spans="2:16" ht="12.75" customHeight="1" x14ac:dyDescent="0.2">
      <c r="B171" s="26" t="s">
        <v>11</v>
      </c>
      <c r="C171" s="170"/>
      <c r="D171" s="119"/>
      <c r="E171" s="119"/>
      <c r="F171" s="119"/>
      <c r="G171" s="119"/>
      <c r="H171" s="117"/>
      <c r="I171" s="18" t="s">
        <v>142</v>
      </c>
      <c r="J171" s="66">
        <v>0</v>
      </c>
      <c r="K171" s="30"/>
    </row>
    <row r="172" spans="2:16" ht="12.75" customHeight="1" x14ac:dyDescent="0.2">
      <c r="B172" s="127" t="s">
        <v>145</v>
      </c>
      <c r="C172" s="119"/>
      <c r="D172" s="119"/>
      <c r="E172" s="119"/>
      <c r="F172" s="119"/>
      <c r="G172" s="119"/>
      <c r="H172" s="117"/>
      <c r="I172" s="32" t="s">
        <v>142</v>
      </c>
      <c r="J172" s="1">
        <f>TRUNC(SUM(J168:J171),2)</f>
        <v>162.01</v>
      </c>
      <c r="K172" s="30"/>
    </row>
    <row r="173" spans="2:16" ht="12.75" customHeight="1" x14ac:dyDescent="0.2">
      <c r="B173" s="171"/>
      <c r="C173" s="119"/>
      <c r="D173" s="119"/>
      <c r="E173" s="119"/>
      <c r="F173" s="119"/>
      <c r="G173" s="119"/>
      <c r="H173" s="119"/>
      <c r="I173" s="119"/>
      <c r="J173" s="166"/>
      <c r="K173" s="30"/>
    </row>
    <row r="174" spans="2:16" ht="12.75" customHeight="1" x14ac:dyDescent="0.2">
      <c r="B174" s="124" t="s">
        <v>146</v>
      </c>
      <c r="C174" s="119"/>
      <c r="D174" s="119"/>
      <c r="E174" s="119"/>
      <c r="F174" s="119"/>
      <c r="G174" s="119"/>
      <c r="H174" s="119"/>
      <c r="I174" s="119"/>
      <c r="J174" s="117"/>
      <c r="K174" s="30"/>
    </row>
    <row r="175" spans="2:16" ht="12.75" customHeight="1" x14ac:dyDescent="0.2">
      <c r="B175" s="26">
        <v>6</v>
      </c>
      <c r="C175" s="127" t="s">
        <v>147</v>
      </c>
      <c r="D175" s="119"/>
      <c r="E175" s="119"/>
      <c r="F175" s="119"/>
      <c r="G175" s="119"/>
      <c r="H175" s="117"/>
      <c r="I175" s="41" t="s">
        <v>41</v>
      </c>
      <c r="J175" s="26" t="s">
        <v>30</v>
      </c>
      <c r="K175" s="30"/>
    </row>
    <row r="176" spans="2:16" ht="12.75" customHeight="1" x14ac:dyDescent="0.2">
      <c r="B176" s="26" t="s">
        <v>5</v>
      </c>
      <c r="C176" s="125" t="s">
        <v>148</v>
      </c>
      <c r="D176" s="119"/>
      <c r="E176" s="119"/>
      <c r="F176" s="119"/>
      <c r="G176" s="119"/>
      <c r="H176" s="117"/>
      <c r="I176" s="64">
        <v>5.0700000000000002E-2</v>
      </c>
      <c r="J176" s="53">
        <f>TRUNC(I176*J194,2)</f>
        <v>175.76</v>
      </c>
      <c r="K176" s="30"/>
    </row>
    <row r="177" spans="2:12" ht="12.75" customHeight="1" x14ac:dyDescent="0.2">
      <c r="B177" s="26" t="s">
        <v>7</v>
      </c>
      <c r="C177" s="125" t="s">
        <v>149</v>
      </c>
      <c r="D177" s="119"/>
      <c r="E177" s="119"/>
      <c r="F177" s="119"/>
      <c r="G177" s="119"/>
      <c r="H177" s="117"/>
      <c r="I177" s="64">
        <v>5.3800000000000001E-2</v>
      </c>
      <c r="J177" s="53">
        <f>TRUNC(I177*(J176+J194),2)</f>
        <v>195.96</v>
      </c>
      <c r="K177" s="30"/>
    </row>
    <row r="178" spans="2:12" ht="12.75" customHeight="1" x14ac:dyDescent="0.2">
      <c r="B178" s="26" t="s">
        <v>9</v>
      </c>
      <c r="C178" s="124" t="s">
        <v>150</v>
      </c>
      <c r="D178" s="119"/>
      <c r="E178" s="119"/>
      <c r="F178" s="119"/>
      <c r="G178" s="119"/>
      <c r="H178" s="117"/>
      <c r="I178" s="37"/>
      <c r="J178" s="99"/>
      <c r="K178" s="30"/>
    </row>
    <row r="179" spans="2:12" ht="12.75" customHeight="1" x14ac:dyDescent="0.2">
      <c r="B179" s="26" t="s">
        <v>151</v>
      </c>
      <c r="C179" s="125" t="s">
        <v>152</v>
      </c>
      <c r="D179" s="119"/>
      <c r="E179" s="119"/>
      <c r="F179" s="119"/>
      <c r="G179" s="119"/>
      <c r="H179" s="166"/>
      <c r="I179" s="100">
        <v>1.6500000000000001E-2</v>
      </c>
      <c r="J179" s="101">
        <f>((J194)/1-(I182))*I179</f>
        <v>57.199023750000002</v>
      </c>
      <c r="K179" s="30"/>
    </row>
    <row r="180" spans="2:12" ht="12.75" customHeight="1" x14ac:dyDescent="0.2">
      <c r="B180" s="26" t="s">
        <v>153</v>
      </c>
      <c r="C180" s="125" t="s">
        <v>136</v>
      </c>
      <c r="D180" s="119"/>
      <c r="E180" s="119"/>
      <c r="F180" s="119"/>
      <c r="G180" s="119"/>
      <c r="H180" s="166"/>
      <c r="I180" s="100">
        <v>7.5999999999999998E-2</v>
      </c>
      <c r="J180" s="101">
        <f>((J194)/1-(I182))*I180</f>
        <v>263.46217000000001</v>
      </c>
      <c r="K180" s="30"/>
    </row>
    <row r="181" spans="2:12" ht="12.75" customHeight="1" x14ac:dyDescent="0.2">
      <c r="B181" s="26" t="s">
        <v>154</v>
      </c>
      <c r="C181" s="125" t="s">
        <v>155</v>
      </c>
      <c r="D181" s="119"/>
      <c r="E181" s="119"/>
      <c r="F181" s="119"/>
      <c r="G181" s="119"/>
      <c r="H181" s="166"/>
      <c r="I181" s="102">
        <v>0.05</v>
      </c>
      <c r="J181" s="101">
        <f>((J194)/1-(I182))*I181</f>
        <v>173.330375</v>
      </c>
      <c r="K181" s="30"/>
    </row>
    <row r="182" spans="2:12" ht="12.75" customHeight="1" x14ac:dyDescent="0.2">
      <c r="B182" s="127" t="s">
        <v>156</v>
      </c>
      <c r="C182" s="119"/>
      <c r="D182" s="119"/>
      <c r="E182" s="119"/>
      <c r="F182" s="119"/>
      <c r="G182" s="119"/>
      <c r="H182" s="166"/>
      <c r="I182" s="103">
        <f>SUM(I179:I181)</f>
        <v>0.14250000000000002</v>
      </c>
      <c r="J182" s="104">
        <f>TRUNC(SUM(J176:J181),2)</f>
        <v>865.71</v>
      </c>
      <c r="K182" s="30"/>
    </row>
    <row r="183" spans="2:12" ht="12.75" customHeight="1" x14ac:dyDescent="0.2">
      <c r="B183" s="17"/>
      <c r="C183" s="175"/>
      <c r="D183" s="123"/>
      <c r="E183" s="123"/>
      <c r="F183" s="123"/>
      <c r="G183" s="123"/>
      <c r="H183" s="123"/>
      <c r="I183" s="123"/>
      <c r="J183" s="123"/>
    </row>
    <row r="184" spans="2:12" ht="12.75" customHeight="1" x14ac:dyDescent="0.2">
      <c r="B184" s="35"/>
      <c r="C184" s="67"/>
      <c r="D184" s="67"/>
      <c r="E184" s="67"/>
      <c r="F184" s="67"/>
      <c r="G184" s="67"/>
      <c r="H184" s="67"/>
      <c r="I184" s="68"/>
      <c r="J184" s="69"/>
      <c r="L184" s="70"/>
    </row>
    <row r="185" spans="2:12" ht="12.75" customHeight="1" x14ac:dyDescent="0.2">
      <c r="B185" s="108" t="s">
        <v>157</v>
      </c>
      <c r="L185" s="70"/>
    </row>
    <row r="186" spans="2:12" ht="12.75" customHeight="1" x14ac:dyDescent="0.2"/>
    <row r="187" spans="2:12" ht="12.75" customHeight="1" x14ac:dyDescent="0.2">
      <c r="B187" s="127" t="s">
        <v>158</v>
      </c>
      <c r="C187" s="119"/>
      <c r="D187" s="119"/>
      <c r="E187" s="119"/>
      <c r="F187" s="119"/>
      <c r="G187" s="119"/>
      <c r="H187" s="119"/>
      <c r="I187" s="119"/>
      <c r="J187" s="117"/>
      <c r="L187" s="71"/>
    </row>
    <row r="188" spans="2:12" ht="12.75" customHeight="1" x14ac:dyDescent="0.2">
      <c r="B188" s="127" t="s">
        <v>159</v>
      </c>
      <c r="C188" s="119"/>
      <c r="D188" s="119"/>
      <c r="E188" s="119"/>
      <c r="F188" s="119"/>
      <c r="G188" s="119"/>
      <c r="H188" s="119"/>
      <c r="I188" s="117"/>
      <c r="J188" s="26" t="s">
        <v>30</v>
      </c>
    </row>
    <row r="189" spans="2:12" ht="12.75" customHeight="1" x14ac:dyDescent="0.2">
      <c r="B189" s="18" t="s">
        <v>5</v>
      </c>
      <c r="C189" s="125" t="str">
        <f>B32</f>
        <v>MÓDULO 1 - COMPOSIÇÃO DA REMUNERAÇÃO</v>
      </c>
      <c r="D189" s="119"/>
      <c r="E189" s="119"/>
      <c r="F189" s="119"/>
      <c r="G189" s="119"/>
      <c r="H189" s="119"/>
      <c r="I189" s="117"/>
      <c r="J189" s="27">
        <f>J40</f>
        <v>1803.34</v>
      </c>
    </row>
    <row r="190" spans="2:12" ht="12.75" customHeight="1" x14ac:dyDescent="0.2">
      <c r="B190" s="18" t="s">
        <v>7</v>
      </c>
      <c r="C190" s="125" t="str">
        <f>B44</f>
        <v>MÓDULO 2 – ENCARGOS E BENEFÍCIOS ANUAIS, MENSAIS E DIÁRIOS</v>
      </c>
      <c r="D190" s="119"/>
      <c r="E190" s="119"/>
      <c r="F190" s="119"/>
      <c r="G190" s="119"/>
      <c r="H190" s="119"/>
      <c r="I190" s="117"/>
      <c r="J190" s="27">
        <f>J85</f>
        <v>1143.3</v>
      </c>
    </row>
    <row r="191" spans="2:12" ht="12.75" customHeight="1" x14ac:dyDescent="0.2">
      <c r="B191" s="18" t="s">
        <v>9</v>
      </c>
      <c r="C191" s="125" t="str">
        <f>B87</f>
        <v>MÓDULO 3 – PROVISÃO PARA RESCISÃO</v>
      </c>
      <c r="D191" s="119"/>
      <c r="E191" s="119"/>
      <c r="F191" s="119"/>
      <c r="G191" s="119"/>
      <c r="H191" s="119"/>
      <c r="I191" s="117"/>
      <c r="J191" s="27">
        <f>J103</f>
        <v>303.93</v>
      </c>
      <c r="L191" s="71"/>
    </row>
    <row r="192" spans="2:12" ht="12.75" customHeight="1" x14ac:dyDescent="0.2">
      <c r="B192" s="18" t="s">
        <v>11</v>
      </c>
      <c r="C192" s="125" t="str">
        <f>B112</f>
        <v>MÓDULO 4 – CUSTO DE REPOSIÇÃO DO PROFISSIONAL AUSENTE</v>
      </c>
      <c r="D192" s="119"/>
      <c r="E192" s="119"/>
      <c r="F192" s="119"/>
      <c r="G192" s="119"/>
      <c r="H192" s="119"/>
      <c r="I192" s="117"/>
      <c r="J192" s="27">
        <f>J156</f>
        <v>54.17</v>
      </c>
      <c r="L192" s="71"/>
    </row>
    <row r="193" spans="2:12" ht="12.75" customHeight="1" x14ac:dyDescent="0.2">
      <c r="B193" s="18" t="s">
        <v>14</v>
      </c>
      <c r="C193" s="125" t="str">
        <f>B166</f>
        <v>MÓDULO 5 – INSUMOS DIVERSOS</v>
      </c>
      <c r="D193" s="119"/>
      <c r="E193" s="119"/>
      <c r="F193" s="119"/>
      <c r="G193" s="119"/>
      <c r="H193" s="119"/>
      <c r="I193" s="117"/>
      <c r="J193" s="27">
        <f>J172</f>
        <v>162.01</v>
      </c>
    </row>
    <row r="194" spans="2:12" ht="12.75" customHeight="1" x14ac:dyDescent="0.2">
      <c r="B194" s="26"/>
      <c r="C194" s="127" t="s">
        <v>160</v>
      </c>
      <c r="D194" s="119"/>
      <c r="E194" s="119"/>
      <c r="F194" s="119"/>
      <c r="G194" s="119"/>
      <c r="H194" s="119"/>
      <c r="I194" s="117"/>
      <c r="J194" s="1">
        <f>TRUNC(SUM(J189:J193),2)</f>
        <v>3466.75</v>
      </c>
      <c r="L194" s="70"/>
    </row>
    <row r="195" spans="2:12" ht="12.75" customHeight="1" x14ac:dyDescent="0.2">
      <c r="B195" s="18" t="s">
        <v>36</v>
      </c>
      <c r="C195" s="125" t="str">
        <f>B174</f>
        <v>MÓDULO 6 – CUSTOS INDIRETOS, TRIBUTOS E LUCRO</v>
      </c>
      <c r="D195" s="119"/>
      <c r="E195" s="119"/>
      <c r="F195" s="119"/>
      <c r="G195" s="119"/>
      <c r="H195" s="119"/>
      <c r="I195" s="117"/>
      <c r="J195" s="27">
        <f>J182</f>
        <v>865.71</v>
      </c>
    </row>
    <row r="196" spans="2:12" ht="12.75" customHeight="1" x14ac:dyDescent="0.2">
      <c r="B196" s="127" t="s">
        <v>161</v>
      </c>
      <c r="C196" s="119"/>
      <c r="D196" s="119"/>
      <c r="E196" s="119"/>
      <c r="F196" s="119"/>
      <c r="G196" s="119"/>
      <c r="H196" s="119"/>
      <c r="I196" s="117"/>
      <c r="J196" s="1">
        <f>TRUNC(SUM(J194:J195),2)</f>
        <v>4332.46</v>
      </c>
    </row>
    <row r="197" spans="2:12" ht="12.75" customHeight="1" x14ac:dyDescent="0.2">
      <c r="J197" s="70"/>
    </row>
    <row r="198" spans="2:12" ht="12.75" hidden="1" customHeight="1" x14ac:dyDescent="0.2">
      <c r="B198" s="17"/>
      <c r="C198" s="135" t="s">
        <v>162</v>
      </c>
      <c r="D198" s="123"/>
      <c r="E198" s="123"/>
      <c r="F198" s="123"/>
      <c r="G198" s="123"/>
      <c r="H198" s="123"/>
      <c r="I198" s="28"/>
      <c r="J198" s="28"/>
    </row>
    <row r="199" spans="2:12" ht="40.5" hidden="1" customHeight="1" x14ac:dyDescent="0.2">
      <c r="B199" s="165" t="s">
        <v>163</v>
      </c>
      <c r="C199" s="158"/>
      <c r="D199" s="165" t="s">
        <v>164</v>
      </c>
      <c r="E199" s="158"/>
      <c r="F199" s="165" t="s">
        <v>165</v>
      </c>
      <c r="G199" s="158"/>
      <c r="H199" s="72" t="s">
        <v>166</v>
      </c>
      <c r="I199" s="73" t="s">
        <v>167</v>
      </c>
      <c r="J199" s="74" t="s">
        <v>30</v>
      </c>
    </row>
    <row r="200" spans="2:12" ht="12.75" hidden="1" customHeight="1" x14ac:dyDescent="0.2">
      <c r="B200" s="151" t="s">
        <v>168</v>
      </c>
      <c r="C200" s="152"/>
      <c r="D200" s="153" t="s">
        <v>169</v>
      </c>
      <c r="E200" s="154"/>
      <c r="F200" s="155"/>
      <c r="G200" s="156"/>
      <c r="H200" s="75" t="s">
        <v>169</v>
      </c>
      <c r="I200" s="76"/>
      <c r="J200" s="77">
        <v>0</v>
      </c>
    </row>
    <row r="201" spans="2:12" ht="12.75" hidden="1" customHeight="1" x14ac:dyDescent="0.2">
      <c r="B201" s="120" t="s">
        <v>170</v>
      </c>
      <c r="C201" s="117"/>
      <c r="D201" s="167" t="s">
        <v>169</v>
      </c>
      <c r="E201" s="156"/>
      <c r="F201" s="142"/>
      <c r="G201" s="143"/>
      <c r="H201" s="78" t="s">
        <v>169</v>
      </c>
      <c r="I201" s="79"/>
      <c r="J201" s="80">
        <v>0</v>
      </c>
    </row>
    <row r="202" spans="2:12" ht="12.75" hidden="1" customHeight="1" x14ac:dyDescent="0.2">
      <c r="B202" s="120" t="s">
        <v>171</v>
      </c>
      <c r="C202" s="117"/>
      <c r="D202" s="167" t="s">
        <v>169</v>
      </c>
      <c r="E202" s="156"/>
      <c r="F202" s="142"/>
      <c r="G202" s="143"/>
      <c r="H202" s="78" t="s">
        <v>169</v>
      </c>
      <c r="I202" s="79"/>
      <c r="J202" s="80">
        <v>0</v>
      </c>
    </row>
    <row r="203" spans="2:12" ht="12.75" hidden="1" customHeight="1" x14ac:dyDescent="0.2">
      <c r="B203" s="120" t="s">
        <v>172</v>
      </c>
      <c r="C203" s="117"/>
      <c r="D203" s="167" t="s">
        <v>169</v>
      </c>
      <c r="E203" s="156"/>
      <c r="F203" s="142"/>
      <c r="G203" s="143"/>
      <c r="H203" s="78" t="s">
        <v>169</v>
      </c>
      <c r="I203" s="79"/>
      <c r="J203" s="80">
        <v>0</v>
      </c>
    </row>
    <row r="204" spans="2:12" ht="12.75" hidden="1" customHeight="1" x14ac:dyDescent="0.2">
      <c r="B204" s="141"/>
      <c r="C204" s="117"/>
      <c r="D204" s="142"/>
      <c r="E204" s="143"/>
      <c r="F204" s="142"/>
      <c r="G204" s="143"/>
      <c r="H204" s="81"/>
      <c r="I204" s="82"/>
      <c r="J204" s="80"/>
    </row>
    <row r="205" spans="2:12" ht="12.75" hidden="1" customHeight="1" x14ac:dyDescent="0.2">
      <c r="B205" s="144"/>
      <c r="C205" s="145"/>
      <c r="D205" s="146"/>
      <c r="E205" s="147"/>
      <c r="F205" s="146"/>
      <c r="G205" s="147"/>
      <c r="H205" s="83"/>
      <c r="I205" s="84"/>
      <c r="J205" s="85"/>
    </row>
    <row r="206" spans="2:12" ht="12.75" hidden="1" customHeight="1" x14ac:dyDescent="0.2">
      <c r="B206" s="148" t="s">
        <v>173</v>
      </c>
      <c r="C206" s="149"/>
      <c r="D206" s="149"/>
      <c r="E206" s="149"/>
      <c r="F206" s="149"/>
      <c r="G206" s="149"/>
      <c r="H206" s="149"/>
      <c r="I206" s="150"/>
      <c r="J206" s="86">
        <f>SUM(J204:J205)</f>
        <v>0</v>
      </c>
    </row>
    <row r="207" spans="2:12" ht="12.75" hidden="1" customHeight="1" x14ac:dyDescent="0.2"/>
    <row r="208" spans="2:12" ht="12.75" hidden="1" customHeight="1" x14ac:dyDescent="0.2">
      <c r="B208" s="17" t="s">
        <v>174</v>
      </c>
      <c r="C208" s="135" t="s">
        <v>175</v>
      </c>
      <c r="D208" s="123"/>
      <c r="E208" s="123"/>
      <c r="F208" s="123"/>
      <c r="G208" s="123"/>
      <c r="H208" s="123"/>
      <c r="I208" s="28"/>
      <c r="J208" s="28"/>
    </row>
    <row r="209" spans="2:10" ht="12.75" hidden="1" customHeight="1" x14ac:dyDescent="0.2">
      <c r="B209" s="157" t="s">
        <v>176</v>
      </c>
      <c r="C209" s="139"/>
      <c r="D209" s="139"/>
      <c r="E209" s="139"/>
      <c r="F209" s="139"/>
      <c r="G209" s="139"/>
      <c r="H209" s="139"/>
      <c r="I209" s="139"/>
      <c r="J209" s="158"/>
    </row>
    <row r="210" spans="2:10" ht="12.75" hidden="1" customHeight="1" x14ac:dyDescent="0.2">
      <c r="B210" s="87"/>
      <c r="C210" s="159" t="s">
        <v>177</v>
      </c>
      <c r="D210" s="139"/>
      <c r="E210" s="139"/>
      <c r="F210" s="139"/>
      <c r="G210" s="139"/>
      <c r="H210" s="139"/>
      <c r="I210" s="158"/>
      <c r="J210" s="74" t="s">
        <v>30</v>
      </c>
    </row>
    <row r="211" spans="2:10" ht="12.75" hidden="1" customHeight="1" x14ac:dyDescent="0.2">
      <c r="B211" s="88" t="s">
        <v>5</v>
      </c>
      <c r="C211" s="160" t="s">
        <v>178</v>
      </c>
      <c r="D211" s="161"/>
      <c r="E211" s="161"/>
      <c r="F211" s="161"/>
      <c r="G211" s="161"/>
      <c r="H211" s="161"/>
      <c r="I211" s="162"/>
      <c r="J211" s="89">
        <f>J179</f>
        <v>57.199023750000002</v>
      </c>
    </row>
    <row r="212" spans="2:10" ht="12.75" hidden="1" customHeight="1" x14ac:dyDescent="0.2">
      <c r="B212" s="90" t="s">
        <v>7</v>
      </c>
      <c r="C212" s="125" t="s">
        <v>179</v>
      </c>
      <c r="D212" s="119"/>
      <c r="E212" s="119"/>
      <c r="F212" s="119"/>
      <c r="G212" s="119"/>
      <c r="H212" s="119"/>
      <c r="I212" s="117"/>
      <c r="J212" s="91" t="e">
        <f>#REF!</f>
        <v>#REF!</v>
      </c>
    </row>
    <row r="213" spans="2:10" ht="12.75" hidden="1" customHeight="1" x14ac:dyDescent="0.2">
      <c r="B213" s="90" t="s">
        <v>9</v>
      </c>
      <c r="C213" s="163" t="s">
        <v>180</v>
      </c>
      <c r="D213" s="164"/>
      <c r="E213" s="164"/>
      <c r="F213" s="164"/>
      <c r="G213" s="164"/>
      <c r="H213" s="164"/>
      <c r="I213" s="145"/>
      <c r="J213" s="91">
        <f>J182</f>
        <v>865.71</v>
      </c>
    </row>
    <row r="214" spans="2:10" ht="12.75" hidden="1" customHeight="1" x14ac:dyDescent="0.2">
      <c r="B214" s="138" t="s">
        <v>181</v>
      </c>
      <c r="C214" s="139"/>
      <c r="D214" s="139"/>
      <c r="E214" s="139"/>
      <c r="F214" s="139"/>
      <c r="G214" s="139"/>
      <c r="H214" s="139"/>
      <c r="I214" s="140"/>
      <c r="J214" s="86" t="e">
        <f>SUM(J211:J213)</f>
        <v>#REF!</v>
      </c>
    </row>
    <row r="215" spans="2:10" ht="12.75" hidden="1" customHeight="1" x14ac:dyDescent="0.2">
      <c r="B215" s="17" t="s">
        <v>182</v>
      </c>
      <c r="C215" s="30" t="s">
        <v>183</v>
      </c>
    </row>
    <row r="216" spans="2:10" ht="12.75" hidden="1" customHeight="1" x14ac:dyDescent="0.2"/>
    <row r="217" spans="2:10" ht="12.75" hidden="1" customHeight="1" x14ac:dyDescent="0.2"/>
    <row r="218" spans="2:10" ht="12.75" customHeight="1" x14ac:dyDescent="0.2"/>
    <row r="219" spans="2:10" ht="41.25" customHeight="1" x14ac:dyDescent="0.2">
      <c r="B219" s="122"/>
      <c r="C219" s="123"/>
      <c r="D219" s="123"/>
      <c r="E219" s="123"/>
      <c r="F219" s="123"/>
      <c r="G219" s="123"/>
      <c r="H219" s="123"/>
      <c r="I219" s="123"/>
      <c r="J219" s="123"/>
    </row>
    <row r="220" spans="2:10" ht="12.75" customHeight="1" x14ac:dyDescent="0.2"/>
    <row r="221" spans="2:10" ht="12.75" customHeight="1" x14ac:dyDescent="0.2"/>
    <row r="222" spans="2:10" ht="12.75" customHeight="1" x14ac:dyDescent="0.2"/>
    <row r="223" spans="2:10" ht="12.75" customHeight="1" x14ac:dyDescent="0.2"/>
    <row r="224" spans="2:10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252">
    <mergeCell ref="B147:H147"/>
    <mergeCell ref="B149:J149"/>
    <mergeCell ref="B152:J152"/>
    <mergeCell ref="B153:I153"/>
    <mergeCell ref="C154:I154"/>
    <mergeCell ref="C155:I155"/>
    <mergeCell ref="B156:I156"/>
    <mergeCell ref="C170:H170"/>
    <mergeCell ref="C171:H171"/>
    <mergeCell ref="B172:H172"/>
    <mergeCell ref="B173:J173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8:I188"/>
    <mergeCell ref="C189:I189"/>
    <mergeCell ref="C190:I190"/>
    <mergeCell ref="C191:I191"/>
    <mergeCell ref="C192:I192"/>
    <mergeCell ref="C193:I193"/>
    <mergeCell ref="C194:I194"/>
    <mergeCell ref="D200:E200"/>
    <mergeCell ref="F200:G200"/>
    <mergeCell ref="C195:I195"/>
    <mergeCell ref="B196:I196"/>
    <mergeCell ref="C198:H198"/>
    <mergeCell ref="B199:C199"/>
    <mergeCell ref="D199:E199"/>
    <mergeCell ref="F199:G199"/>
    <mergeCell ref="B200:C200"/>
    <mergeCell ref="B187:J187"/>
    <mergeCell ref="D203:E203"/>
    <mergeCell ref="F203:G203"/>
    <mergeCell ref="B201:C201"/>
    <mergeCell ref="D201:E201"/>
    <mergeCell ref="F201:G201"/>
    <mergeCell ref="B202:C202"/>
    <mergeCell ref="D202:E202"/>
    <mergeCell ref="F202:G202"/>
    <mergeCell ref="B203:C203"/>
    <mergeCell ref="C208:H208"/>
    <mergeCell ref="B209:J209"/>
    <mergeCell ref="C210:I210"/>
    <mergeCell ref="C211:I211"/>
    <mergeCell ref="C212:I212"/>
    <mergeCell ref="C213:I213"/>
    <mergeCell ref="B214:I214"/>
    <mergeCell ref="B219:J219"/>
    <mergeCell ref="B204:C204"/>
    <mergeCell ref="D204:E204"/>
    <mergeCell ref="F204:G204"/>
    <mergeCell ref="B205:C205"/>
    <mergeCell ref="D205:E205"/>
    <mergeCell ref="F205:G205"/>
    <mergeCell ref="B206:I206"/>
    <mergeCell ref="B122:C122"/>
    <mergeCell ref="D122:E122"/>
    <mergeCell ref="F122:G122"/>
    <mergeCell ref="H122:I122"/>
    <mergeCell ref="D123:E123"/>
    <mergeCell ref="F123:G123"/>
    <mergeCell ref="H123:I123"/>
    <mergeCell ref="B123:C123"/>
    <mergeCell ref="B124:C124"/>
    <mergeCell ref="D124:E124"/>
    <mergeCell ref="F124:G124"/>
    <mergeCell ref="H124:I124"/>
    <mergeCell ref="B125:C125"/>
    <mergeCell ref="D125:E125"/>
    <mergeCell ref="D130:E130"/>
    <mergeCell ref="F130:G130"/>
    <mergeCell ref="B126:C126"/>
    <mergeCell ref="D126:E126"/>
    <mergeCell ref="F126:G126"/>
    <mergeCell ref="H126:I126"/>
    <mergeCell ref="B127:I127"/>
    <mergeCell ref="B129:G129"/>
    <mergeCell ref="B130:C130"/>
    <mergeCell ref="F125:G125"/>
    <mergeCell ref="H125:I125"/>
    <mergeCell ref="B131:C131"/>
    <mergeCell ref="D131:E131"/>
    <mergeCell ref="F131:G131"/>
    <mergeCell ref="B133:J133"/>
    <mergeCell ref="B134:J134"/>
    <mergeCell ref="B135:J135"/>
    <mergeCell ref="B136:J136"/>
    <mergeCell ref="C145:F145"/>
    <mergeCell ref="C146:F146"/>
    <mergeCell ref="B137:J137"/>
    <mergeCell ref="B139:H139"/>
    <mergeCell ref="C141:F141"/>
    <mergeCell ref="G141:G146"/>
    <mergeCell ref="C142:F142"/>
    <mergeCell ref="C143:F143"/>
    <mergeCell ref="C144:F144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2:J112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113:J113"/>
    <mergeCell ref="B114:C114"/>
    <mergeCell ref="D114:E114"/>
    <mergeCell ref="F114:G114"/>
    <mergeCell ref="H114:I114"/>
    <mergeCell ref="B115:C115"/>
    <mergeCell ref="H115:I115"/>
    <mergeCell ref="D115:E115"/>
    <mergeCell ref="F115:G115"/>
    <mergeCell ref="B116:C116"/>
    <mergeCell ref="D116:E116"/>
    <mergeCell ref="F116:G116"/>
    <mergeCell ref="H116:I116"/>
    <mergeCell ref="B117:C117"/>
    <mergeCell ref="H117:I117"/>
    <mergeCell ref="D119:E119"/>
    <mergeCell ref="F119:G119"/>
    <mergeCell ref="D117:E117"/>
    <mergeCell ref="F117:G117"/>
    <mergeCell ref="B118:C118"/>
    <mergeCell ref="D118:E118"/>
    <mergeCell ref="F118:G118"/>
    <mergeCell ref="H118:I118"/>
    <mergeCell ref="H119:I119"/>
    <mergeCell ref="F121:G121"/>
    <mergeCell ref="H121:I121"/>
    <mergeCell ref="B119:C119"/>
    <mergeCell ref="B120:C120"/>
    <mergeCell ref="D120:E120"/>
    <mergeCell ref="F120:G120"/>
    <mergeCell ref="H120:I120"/>
    <mergeCell ref="B121:C121"/>
    <mergeCell ref="D121:E121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</mergeCells>
  <pageMargins left="0.511811024" right="0.511811024" top="0.78740157499999996" bottom="0.78740157499999996" header="0" footer="0"/>
  <pageSetup paperSize="9" scale="77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88"/>
  <sheetViews>
    <sheetView workbookViewId="0">
      <selection activeCell="L18" sqref="L18"/>
    </sheetView>
  </sheetViews>
  <sheetFormatPr defaultColWidth="14.42578125" defaultRowHeight="15" customHeight="1" x14ac:dyDescent="0.2"/>
  <cols>
    <col min="1" max="1" width="4.140625" style="16" customWidth="1"/>
    <col min="2" max="2" width="10" style="16" customWidth="1"/>
    <col min="3" max="3" width="10.5703125" style="16" customWidth="1"/>
    <col min="4" max="5" width="8.7109375" style="16" customWidth="1"/>
    <col min="6" max="6" width="17.85546875" style="16" customWidth="1"/>
    <col min="7" max="7" width="13.5703125" style="16" customWidth="1"/>
    <col min="8" max="8" width="19.140625" style="16" customWidth="1"/>
    <col min="9" max="9" width="8.7109375" style="16" customWidth="1"/>
    <col min="10" max="10" width="20" style="16" customWidth="1"/>
    <col min="11" max="11" width="5" style="16" customWidth="1"/>
    <col min="12" max="12" width="11.140625" style="16" customWidth="1"/>
    <col min="13" max="13" width="6.140625" style="16" customWidth="1"/>
    <col min="14" max="14" width="9.5703125" style="16" customWidth="1"/>
    <col min="15" max="26" width="8.7109375" style="16" customWidth="1"/>
    <col min="27" max="16384" width="14.42578125" style="16"/>
  </cols>
  <sheetData>
    <row r="1" spans="2:10" ht="12.75" customHeight="1" x14ac:dyDescent="0.2"/>
    <row r="2" spans="2:10" ht="12.75" customHeight="1" x14ac:dyDescent="0.2">
      <c r="B2" s="136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28"/>
      <c r="C3" s="28"/>
      <c r="D3" s="28"/>
      <c r="E3" s="28"/>
      <c r="F3" s="28"/>
      <c r="G3" s="28"/>
      <c r="H3" s="28"/>
      <c r="I3" s="28"/>
      <c r="J3" s="28"/>
    </row>
    <row r="4" spans="2:10" ht="27" customHeight="1" x14ac:dyDescent="0.2">
      <c r="B4" s="122" t="s">
        <v>315</v>
      </c>
      <c r="C4" s="123"/>
      <c r="D4" s="123"/>
      <c r="E4" s="123"/>
      <c r="F4" s="123"/>
      <c r="G4" s="123"/>
      <c r="H4" s="123"/>
      <c r="I4" s="123"/>
      <c r="J4" s="123"/>
    </row>
    <row r="5" spans="2:10" ht="12.75" customHeight="1" x14ac:dyDescent="0.2">
      <c r="B5" s="122" t="s">
        <v>316</v>
      </c>
      <c r="C5" s="123"/>
      <c r="D5" s="123"/>
      <c r="E5" s="123"/>
      <c r="F5" s="123"/>
      <c r="G5" s="123"/>
      <c r="H5" s="123"/>
      <c r="I5" s="123"/>
      <c r="J5" s="123"/>
    </row>
    <row r="6" spans="2:10" ht="49.5" customHeight="1" x14ac:dyDescent="0.2">
      <c r="B6" s="122" t="s">
        <v>317</v>
      </c>
      <c r="C6" s="123"/>
      <c r="D6" s="123"/>
      <c r="E6" s="123"/>
      <c r="F6" s="123"/>
      <c r="G6" s="123"/>
      <c r="H6" s="123"/>
      <c r="I6" s="123"/>
      <c r="J6" s="123"/>
    </row>
    <row r="7" spans="2:10" ht="9.75" customHeight="1" x14ac:dyDescent="0.2"/>
    <row r="8" spans="2:10" ht="12.75" customHeight="1" x14ac:dyDescent="0.2">
      <c r="B8" s="125" t="s">
        <v>1</v>
      </c>
      <c r="C8" s="119"/>
      <c r="D8" s="117"/>
      <c r="E8" s="120"/>
      <c r="F8" s="117"/>
      <c r="G8" s="17"/>
      <c r="H8" s="17"/>
      <c r="I8" s="17"/>
      <c r="J8" s="17"/>
    </row>
    <row r="9" spans="2:10" ht="12.75" customHeight="1" x14ac:dyDescent="0.2">
      <c r="B9" s="125" t="s">
        <v>2</v>
      </c>
      <c r="C9" s="119"/>
      <c r="D9" s="117"/>
      <c r="E9" s="120"/>
      <c r="F9" s="117"/>
      <c r="G9" s="17"/>
      <c r="H9" s="17"/>
      <c r="I9" s="17"/>
      <c r="J9" s="17"/>
    </row>
    <row r="10" spans="2:10" ht="12.75" customHeight="1" x14ac:dyDescent="0.2">
      <c r="B10" s="125" t="s">
        <v>3</v>
      </c>
      <c r="C10" s="119"/>
      <c r="D10" s="117"/>
      <c r="E10" s="120"/>
      <c r="F10" s="117"/>
      <c r="G10" s="17"/>
      <c r="H10" s="17"/>
      <c r="I10" s="17"/>
      <c r="J10" s="17"/>
    </row>
    <row r="11" spans="2:10" ht="12.75" customHeight="1" x14ac:dyDescent="0.2">
      <c r="B11" s="125" t="s">
        <v>318</v>
      </c>
      <c r="C11" s="119"/>
      <c r="D11" s="117"/>
      <c r="E11" s="120"/>
      <c r="F11" s="117"/>
      <c r="G11" s="17"/>
      <c r="H11" s="17"/>
      <c r="I11" s="17"/>
      <c r="J11" s="17"/>
    </row>
    <row r="12" spans="2:10" ht="12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 customHeight="1" x14ac:dyDescent="0.2">
      <c r="B13" s="124" t="s">
        <v>4</v>
      </c>
      <c r="C13" s="119"/>
      <c r="D13" s="119"/>
      <c r="E13" s="119"/>
      <c r="F13" s="119"/>
      <c r="G13" s="119"/>
      <c r="H13" s="119"/>
      <c r="I13" s="119"/>
      <c r="J13" s="117"/>
    </row>
    <row r="14" spans="2:10" ht="12.75" customHeight="1" x14ac:dyDescent="0.2">
      <c r="B14" s="18" t="s">
        <v>5</v>
      </c>
      <c r="C14" s="125" t="s">
        <v>6</v>
      </c>
      <c r="D14" s="119"/>
      <c r="E14" s="119"/>
      <c r="F14" s="119"/>
      <c r="G14" s="119"/>
      <c r="H14" s="119"/>
      <c r="I14" s="117"/>
      <c r="J14" s="19"/>
    </row>
    <row r="15" spans="2:10" ht="12.75" customHeight="1" x14ac:dyDescent="0.2">
      <c r="B15" s="18" t="s">
        <v>7</v>
      </c>
      <c r="C15" s="125" t="s">
        <v>8</v>
      </c>
      <c r="D15" s="119"/>
      <c r="E15" s="119"/>
      <c r="F15" s="119"/>
      <c r="G15" s="119"/>
      <c r="H15" s="119"/>
      <c r="I15" s="117"/>
      <c r="J15" s="18"/>
    </row>
    <row r="16" spans="2:10" ht="12.75" customHeight="1" x14ac:dyDescent="0.2">
      <c r="B16" s="18" t="s">
        <v>9</v>
      </c>
      <c r="C16" s="125" t="s">
        <v>10</v>
      </c>
      <c r="D16" s="119"/>
      <c r="E16" s="119"/>
      <c r="F16" s="119"/>
      <c r="G16" s="119"/>
      <c r="H16" s="119"/>
      <c r="I16" s="117"/>
      <c r="J16" s="20">
        <v>2019</v>
      </c>
    </row>
    <row r="17" spans="2:10" ht="25.5" x14ac:dyDescent="0.2">
      <c r="B17" s="18" t="s">
        <v>11</v>
      </c>
      <c r="C17" s="125" t="s">
        <v>12</v>
      </c>
      <c r="D17" s="119"/>
      <c r="E17" s="119"/>
      <c r="F17" s="119"/>
      <c r="G17" s="119"/>
      <c r="H17" s="119"/>
      <c r="I17" s="119"/>
      <c r="J17" s="21" t="s">
        <v>13</v>
      </c>
    </row>
    <row r="18" spans="2:10" ht="12.75" customHeight="1" x14ac:dyDescent="0.2">
      <c r="B18" s="18" t="s">
        <v>14</v>
      </c>
      <c r="C18" s="125" t="s">
        <v>15</v>
      </c>
      <c r="D18" s="119"/>
      <c r="E18" s="119"/>
      <c r="F18" s="119"/>
      <c r="G18" s="119"/>
      <c r="H18" s="119"/>
      <c r="I18" s="117"/>
      <c r="J18" s="22"/>
    </row>
    <row r="19" spans="2:10" ht="12.75" customHeight="1" x14ac:dyDescent="0.2">
      <c r="B19" s="17"/>
      <c r="C19" s="23"/>
      <c r="D19" s="23"/>
      <c r="E19" s="23"/>
      <c r="F19" s="23"/>
      <c r="G19" s="23"/>
      <c r="H19" s="23"/>
      <c r="I19" s="17"/>
      <c r="J19" s="17"/>
    </row>
    <row r="20" spans="2:10" ht="12.75" customHeight="1" x14ac:dyDescent="0.2">
      <c r="B20" s="124" t="s">
        <v>16</v>
      </c>
      <c r="C20" s="119"/>
      <c r="D20" s="119"/>
      <c r="E20" s="119"/>
      <c r="F20" s="119"/>
      <c r="G20" s="119"/>
      <c r="H20" s="119"/>
      <c r="I20" s="119"/>
      <c r="J20" s="117"/>
    </row>
    <row r="21" spans="2:10" ht="12.75" customHeight="1" x14ac:dyDescent="0.2">
      <c r="B21" s="120" t="s">
        <v>17</v>
      </c>
      <c r="C21" s="117"/>
      <c r="D21" s="120" t="s">
        <v>18</v>
      </c>
      <c r="E21" s="117"/>
      <c r="F21" s="120" t="s">
        <v>184</v>
      </c>
      <c r="G21" s="119"/>
      <c r="H21" s="119"/>
      <c r="I21" s="119"/>
      <c r="J21" s="117"/>
    </row>
    <row r="22" spans="2:10" ht="12.75" customHeight="1" x14ac:dyDescent="0.2">
      <c r="B22" s="120"/>
      <c r="C22" s="117"/>
      <c r="D22" s="120" t="s">
        <v>20</v>
      </c>
      <c r="E22" s="117"/>
      <c r="F22" s="120">
        <v>12</v>
      </c>
      <c r="G22" s="119"/>
      <c r="H22" s="119"/>
      <c r="I22" s="119"/>
      <c r="J22" s="117"/>
    </row>
    <row r="23" spans="2:10" ht="12.75" customHeight="1" x14ac:dyDescent="0.2">
      <c r="B23" s="17"/>
      <c r="C23" s="23"/>
      <c r="D23" s="23"/>
      <c r="E23" s="23"/>
      <c r="F23" s="23"/>
      <c r="G23" s="23"/>
      <c r="H23" s="23"/>
      <c r="I23" s="17"/>
      <c r="J23" s="17"/>
    </row>
    <row r="24" spans="2:10" ht="12.75" customHeight="1" x14ac:dyDescent="0.2">
      <c r="B24" s="124" t="s">
        <v>21</v>
      </c>
      <c r="C24" s="119"/>
      <c r="D24" s="119"/>
      <c r="E24" s="119"/>
      <c r="F24" s="119"/>
      <c r="G24" s="119"/>
      <c r="H24" s="119"/>
      <c r="I24" s="119"/>
      <c r="J24" s="117"/>
    </row>
    <row r="25" spans="2:10" ht="12.75" customHeight="1" x14ac:dyDescent="0.2">
      <c r="B25" s="18">
        <v>1</v>
      </c>
      <c r="C25" s="125" t="s">
        <v>22</v>
      </c>
      <c r="D25" s="119"/>
      <c r="E25" s="119"/>
      <c r="F25" s="119"/>
      <c r="G25" s="119"/>
      <c r="H25" s="119"/>
      <c r="I25" s="117"/>
      <c r="J25" s="18"/>
    </row>
    <row r="26" spans="2:10" ht="12.75" customHeight="1" x14ac:dyDescent="0.2">
      <c r="B26" s="18">
        <v>2</v>
      </c>
      <c r="C26" s="125" t="s">
        <v>23</v>
      </c>
      <c r="D26" s="119"/>
      <c r="E26" s="119"/>
      <c r="F26" s="119"/>
      <c r="G26" s="119"/>
      <c r="H26" s="119"/>
      <c r="I26" s="117"/>
      <c r="J26" s="18" t="s">
        <v>348</v>
      </c>
    </row>
    <row r="27" spans="2:10" ht="12.75" customHeight="1" x14ac:dyDescent="0.2">
      <c r="B27" s="18">
        <v>3</v>
      </c>
      <c r="C27" s="125" t="s">
        <v>24</v>
      </c>
      <c r="D27" s="119"/>
      <c r="E27" s="119"/>
      <c r="F27" s="119"/>
      <c r="G27" s="119"/>
      <c r="H27" s="119"/>
      <c r="I27" s="117"/>
      <c r="J27" s="24"/>
    </row>
    <row r="28" spans="2:10" ht="12.75" customHeight="1" x14ac:dyDescent="0.2">
      <c r="B28" s="18">
        <v>4</v>
      </c>
      <c r="C28" s="125" t="s">
        <v>25</v>
      </c>
      <c r="D28" s="119"/>
      <c r="E28" s="119"/>
      <c r="F28" s="119"/>
      <c r="G28" s="119"/>
      <c r="H28" s="119"/>
      <c r="I28" s="117"/>
      <c r="J28" s="110"/>
    </row>
    <row r="29" spans="2:10" ht="12.75" customHeight="1" x14ac:dyDescent="0.2">
      <c r="B29" s="18">
        <v>5</v>
      </c>
      <c r="C29" s="132" t="s">
        <v>26</v>
      </c>
      <c r="D29" s="133"/>
      <c r="E29" s="133"/>
      <c r="F29" s="133"/>
      <c r="G29" s="133"/>
      <c r="H29" s="133"/>
      <c r="I29" s="133"/>
      <c r="J29" s="111"/>
    </row>
    <row r="30" spans="2:10" ht="12.75" customHeight="1" x14ac:dyDescent="0.2">
      <c r="B30" s="18">
        <v>6</v>
      </c>
      <c r="C30" s="124" t="s">
        <v>27</v>
      </c>
      <c r="D30" s="119"/>
      <c r="E30" s="119"/>
      <c r="F30" s="119"/>
      <c r="G30" s="119"/>
      <c r="H30" s="119"/>
      <c r="I30" s="166"/>
      <c r="J30" s="112">
        <v>1</v>
      </c>
    </row>
    <row r="31" spans="2:10" ht="12.75" customHeight="1" x14ac:dyDescent="0.2">
      <c r="B31" s="135"/>
      <c r="C31" s="123"/>
      <c r="D31" s="123"/>
      <c r="E31" s="123"/>
      <c r="F31" s="123"/>
      <c r="G31" s="123"/>
      <c r="H31" s="123"/>
      <c r="I31" s="123"/>
      <c r="J31" s="123"/>
    </row>
    <row r="32" spans="2:10" ht="12.75" customHeight="1" x14ac:dyDescent="0.2">
      <c r="B32" s="124" t="s">
        <v>28</v>
      </c>
      <c r="C32" s="119"/>
      <c r="D32" s="119"/>
      <c r="E32" s="119"/>
      <c r="F32" s="119"/>
      <c r="G32" s="119"/>
      <c r="H32" s="119"/>
      <c r="I32" s="119"/>
      <c r="J32" s="117"/>
    </row>
    <row r="33" spans="2:11" ht="12.75" customHeight="1" x14ac:dyDescent="0.2">
      <c r="B33" s="26">
        <v>1</v>
      </c>
      <c r="C33" s="127" t="s">
        <v>29</v>
      </c>
      <c r="D33" s="119"/>
      <c r="E33" s="119"/>
      <c r="F33" s="119"/>
      <c r="G33" s="119"/>
      <c r="H33" s="119"/>
      <c r="I33" s="117"/>
      <c r="J33" s="26" t="s">
        <v>30</v>
      </c>
    </row>
    <row r="34" spans="2:11" ht="12.75" customHeight="1" x14ac:dyDescent="0.2">
      <c r="B34" s="26" t="s">
        <v>5</v>
      </c>
      <c r="C34" s="125" t="s">
        <v>31</v>
      </c>
      <c r="D34" s="119"/>
      <c r="E34" s="119"/>
      <c r="F34" s="119"/>
      <c r="G34" s="119"/>
      <c r="H34" s="119"/>
      <c r="I34" s="117"/>
      <c r="J34" s="27">
        <v>1040.82</v>
      </c>
    </row>
    <row r="35" spans="2:11" ht="12.75" customHeight="1" x14ac:dyDescent="0.2">
      <c r="B35" s="26" t="s">
        <v>7</v>
      </c>
      <c r="C35" s="125" t="s">
        <v>32</v>
      </c>
      <c r="D35" s="119"/>
      <c r="E35" s="119"/>
      <c r="F35" s="119"/>
      <c r="G35" s="119"/>
      <c r="H35" s="119"/>
      <c r="I35" s="117"/>
      <c r="J35" s="27">
        <v>0</v>
      </c>
    </row>
    <row r="36" spans="2:11" ht="12.75" customHeight="1" x14ac:dyDescent="0.2">
      <c r="B36" s="26" t="s">
        <v>9</v>
      </c>
      <c r="C36" s="125" t="s">
        <v>33</v>
      </c>
      <c r="D36" s="119"/>
      <c r="E36" s="119"/>
      <c r="F36" s="119"/>
      <c r="G36" s="119"/>
      <c r="H36" s="119"/>
      <c r="I36" s="117"/>
      <c r="J36" s="27">
        <v>0</v>
      </c>
    </row>
    <row r="37" spans="2:11" ht="12.75" customHeight="1" x14ac:dyDescent="0.2">
      <c r="B37" s="26" t="s">
        <v>11</v>
      </c>
      <c r="C37" s="125" t="s">
        <v>34</v>
      </c>
      <c r="D37" s="119"/>
      <c r="E37" s="119"/>
      <c r="F37" s="119"/>
      <c r="G37" s="119"/>
      <c r="H37" s="119"/>
      <c r="I37" s="117"/>
      <c r="J37" s="27">
        <v>0</v>
      </c>
    </row>
    <row r="38" spans="2:11" ht="12.75" customHeight="1" x14ac:dyDescent="0.2">
      <c r="B38" s="26" t="s">
        <v>14</v>
      </c>
      <c r="C38" s="125" t="s">
        <v>35</v>
      </c>
      <c r="D38" s="119"/>
      <c r="E38" s="119"/>
      <c r="F38" s="119"/>
      <c r="G38" s="119"/>
      <c r="H38" s="119"/>
      <c r="I38" s="117"/>
      <c r="J38" s="27">
        <v>0</v>
      </c>
    </row>
    <row r="39" spans="2:11" ht="12.75" customHeight="1" x14ac:dyDescent="0.2">
      <c r="B39" s="26" t="s">
        <v>36</v>
      </c>
      <c r="C39" s="125" t="s">
        <v>37</v>
      </c>
      <c r="D39" s="119"/>
      <c r="E39" s="119"/>
      <c r="F39" s="119"/>
      <c r="G39" s="119"/>
      <c r="H39" s="119"/>
      <c r="I39" s="117"/>
      <c r="J39" s="27">
        <v>0</v>
      </c>
    </row>
    <row r="40" spans="2:11" ht="12.75" customHeight="1" x14ac:dyDescent="0.2">
      <c r="B40" s="127" t="s">
        <v>38</v>
      </c>
      <c r="C40" s="119"/>
      <c r="D40" s="119"/>
      <c r="E40" s="119"/>
      <c r="F40" s="119"/>
      <c r="G40" s="119"/>
      <c r="H40" s="119"/>
      <c r="I40" s="117"/>
      <c r="J40" s="1">
        <f>TRUNC(SUM(J34:J39),2)</f>
        <v>1040.82</v>
      </c>
    </row>
    <row r="41" spans="2:11" ht="12.75" customHeight="1" x14ac:dyDescent="0.2">
      <c r="B41" s="28"/>
      <c r="C41" s="28"/>
      <c r="D41" s="28"/>
      <c r="E41" s="28"/>
      <c r="F41" s="28"/>
      <c r="G41" s="28"/>
      <c r="H41" s="28"/>
      <c r="I41" s="28"/>
      <c r="J41" s="29"/>
    </row>
    <row r="42" spans="2:11" ht="12.75" customHeight="1" x14ac:dyDescent="0.2">
      <c r="B42" s="131" t="s">
        <v>321</v>
      </c>
      <c r="C42" s="123"/>
      <c r="D42" s="123"/>
      <c r="E42" s="123"/>
      <c r="F42" s="123"/>
      <c r="G42" s="123"/>
      <c r="H42" s="123"/>
      <c r="I42" s="123"/>
      <c r="J42" s="123"/>
    </row>
    <row r="43" spans="2:11" ht="12.75" customHeight="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30"/>
    </row>
    <row r="44" spans="2:11" ht="12.75" customHeight="1" x14ac:dyDescent="0.2">
      <c r="B44" s="137" t="s">
        <v>39</v>
      </c>
      <c r="C44" s="119"/>
      <c r="D44" s="119"/>
      <c r="E44" s="119"/>
      <c r="F44" s="119"/>
      <c r="G44" s="119"/>
      <c r="H44" s="119"/>
      <c r="I44" s="119"/>
      <c r="J44" s="117"/>
      <c r="K44" s="30"/>
    </row>
    <row r="45" spans="2:11" ht="12.75" customHeight="1" x14ac:dyDescent="0.2">
      <c r="B45" s="124" t="s">
        <v>40</v>
      </c>
      <c r="C45" s="119"/>
      <c r="D45" s="119"/>
      <c r="E45" s="119"/>
      <c r="F45" s="119"/>
      <c r="G45" s="119"/>
      <c r="H45" s="117"/>
      <c r="I45" s="26" t="s">
        <v>41</v>
      </c>
      <c r="J45" s="26" t="s">
        <v>30</v>
      </c>
      <c r="K45" s="30"/>
    </row>
    <row r="46" spans="2:11" ht="12.75" customHeight="1" x14ac:dyDescent="0.2">
      <c r="B46" s="26" t="s">
        <v>5</v>
      </c>
      <c r="C46" s="125" t="s">
        <v>319</v>
      </c>
      <c r="D46" s="119"/>
      <c r="E46" s="119"/>
      <c r="F46" s="119"/>
      <c r="G46" s="119"/>
      <c r="H46" s="117"/>
      <c r="I46" s="31">
        <f>1/12</f>
        <v>8.3333333333333329E-2</v>
      </c>
      <c r="J46" s="27">
        <f t="shared" ref="J46:J47" si="0">$J$40*I46</f>
        <v>86.734999999999985</v>
      </c>
      <c r="K46" s="30"/>
    </row>
    <row r="47" spans="2:11" ht="12.75" customHeight="1" x14ac:dyDescent="0.2">
      <c r="B47" s="26" t="s">
        <v>7</v>
      </c>
      <c r="C47" s="125" t="s">
        <v>320</v>
      </c>
      <c r="D47" s="119"/>
      <c r="E47" s="119"/>
      <c r="F47" s="119"/>
      <c r="G47" s="119"/>
      <c r="H47" s="117"/>
      <c r="I47" s="31">
        <f>1/12+(1/12)*1/3</f>
        <v>0.1111111111111111</v>
      </c>
      <c r="J47" s="27">
        <f t="shared" si="0"/>
        <v>115.64666666666665</v>
      </c>
      <c r="K47" s="30"/>
    </row>
    <row r="48" spans="2:11" ht="12.75" customHeight="1" x14ac:dyDescent="0.2">
      <c r="B48" s="127" t="s">
        <v>42</v>
      </c>
      <c r="C48" s="119"/>
      <c r="D48" s="119"/>
      <c r="E48" s="119"/>
      <c r="F48" s="119"/>
      <c r="G48" s="119"/>
      <c r="H48" s="117"/>
      <c r="I48" s="32">
        <f>TRUNC(SUM(I46:I47),4)</f>
        <v>0.19439999999999999</v>
      </c>
      <c r="J48" s="1">
        <f>TRUNC(SUM(J46:J47),2)</f>
        <v>202.38</v>
      </c>
      <c r="K48" s="30"/>
    </row>
    <row r="49" spans="2:13" ht="7.5" customHeight="1" x14ac:dyDescent="0.2">
      <c r="B49" s="28"/>
      <c r="C49" s="28"/>
      <c r="D49" s="28"/>
      <c r="E49" s="28"/>
      <c r="F49" s="28"/>
      <c r="G49" s="28"/>
      <c r="H49" s="28"/>
      <c r="I49" s="33"/>
      <c r="J49" s="29"/>
      <c r="K49" s="30"/>
    </row>
    <row r="50" spans="2:13" ht="43.5" customHeight="1" x14ac:dyDescent="0.2">
      <c r="B50" s="130" t="s">
        <v>322</v>
      </c>
      <c r="C50" s="123"/>
      <c r="D50" s="123"/>
      <c r="E50" s="123"/>
      <c r="F50" s="123"/>
      <c r="G50" s="123"/>
      <c r="H50" s="123"/>
      <c r="I50" s="123"/>
      <c r="J50" s="123"/>
      <c r="K50" s="30"/>
    </row>
    <row r="51" spans="2:13" ht="29.25" customHeight="1" x14ac:dyDescent="0.2">
      <c r="B51" s="130" t="s">
        <v>323</v>
      </c>
      <c r="C51" s="123"/>
      <c r="D51" s="123"/>
      <c r="E51" s="123"/>
      <c r="F51" s="123"/>
      <c r="G51" s="123"/>
      <c r="H51" s="123"/>
      <c r="I51" s="123"/>
      <c r="J51" s="123"/>
      <c r="K51" s="30"/>
    </row>
    <row r="52" spans="2:13" ht="53.25" customHeight="1" x14ac:dyDescent="0.2">
      <c r="B52" s="130" t="s">
        <v>324</v>
      </c>
      <c r="C52" s="123"/>
      <c r="D52" s="123"/>
      <c r="E52" s="123"/>
      <c r="F52" s="123"/>
      <c r="G52" s="123"/>
      <c r="H52" s="123"/>
      <c r="I52" s="123"/>
      <c r="J52" s="123"/>
      <c r="K52" s="30"/>
    </row>
    <row r="53" spans="2:13" ht="12.75" customHeight="1" x14ac:dyDescent="0.2">
      <c r="B53" s="28"/>
      <c r="C53" s="28"/>
      <c r="D53" s="28"/>
      <c r="E53" s="28"/>
      <c r="F53" s="28"/>
      <c r="G53" s="28"/>
      <c r="H53" s="28"/>
      <c r="I53" s="33"/>
      <c r="J53" s="29"/>
      <c r="K53" s="30"/>
    </row>
    <row r="54" spans="2:13" ht="12.75" customHeight="1" x14ac:dyDescent="0.2">
      <c r="B54" s="124" t="s">
        <v>43</v>
      </c>
      <c r="C54" s="119"/>
      <c r="D54" s="119"/>
      <c r="E54" s="119"/>
      <c r="F54" s="119"/>
      <c r="G54" s="119"/>
      <c r="H54" s="117"/>
      <c r="I54" s="26" t="s">
        <v>41</v>
      </c>
      <c r="J54" s="26" t="s">
        <v>30</v>
      </c>
      <c r="K54" s="30"/>
      <c r="L54" s="34"/>
      <c r="M54" s="35"/>
    </row>
    <row r="55" spans="2:13" ht="12.75" customHeight="1" x14ac:dyDescent="0.2">
      <c r="B55" s="26" t="s">
        <v>5</v>
      </c>
      <c r="C55" s="125" t="s">
        <v>44</v>
      </c>
      <c r="D55" s="119"/>
      <c r="E55" s="119"/>
      <c r="F55" s="119"/>
      <c r="G55" s="119"/>
      <c r="H55" s="117"/>
      <c r="I55" s="31">
        <v>0.2</v>
      </c>
      <c r="J55" s="27">
        <f t="shared" ref="J55:J62" si="1">I55*($J$40+$J$48)</f>
        <v>248.64</v>
      </c>
      <c r="K55" s="30"/>
      <c r="L55" s="36"/>
      <c r="M55" s="35"/>
    </row>
    <row r="56" spans="2:13" ht="12.75" customHeight="1" x14ac:dyDescent="0.2">
      <c r="B56" s="26" t="s">
        <v>7</v>
      </c>
      <c r="C56" s="125" t="s">
        <v>45</v>
      </c>
      <c r="D56" s="119"/>
      <c r="E56" s="119"/>
      <c r="F56" s="119"/>
      <c r="G56" s="119"/>
      <c r="H56" s="117"/>
      <c r="I56" s="37">
        <v>2.5000000000000001E-2</v>
      </c>
      <c r="J56" s="27">
        <f t="shared" si="1"/>
        <v>31.08</v>
      </c>
      <c r="K56" s="30"/>
      <c r="L56" s="34"/>
    </row>
    <row r="57" spans="2:13" ht="12.75" customHeight="1" x14ac:dyDescent="0.2">
      <c r="B57" s="26" t="s">
        <v>9</v>
      </c>
      <c r="C57" s="125" t="s">
        <v>46</v>
      </c>
      <c r="D57" s="119"/>
      <c r="E57" s="119"/>
      <c r="F57" s="119"/>
      <c r="G57" s="119"/>
      <c r="H57" s="117"/>
      <c r="I57" s="38">
        <v>0.03</v>
      </c>
      <c r="J57" s="27">
        <f t="shared" si="1"/>
        <v>37.295999999999992</v>
      </c>
      <c r="K57" s="30"/>
      <c r="L57" s="34"/>
    </row>
    <row r="58" spans="2:13" ht="12.75" customHeight="1" x14ac:dyDescent="0.2">
      <c r="B58" s="26" t="s">
        <v>11</v>
      </c>
      <c r="C58" s="125" t="s">
        <v>47</v>
      </c>
      <c r="D58" s="119"/>
      <c r="E58" s="119"/>
      <c r="F58" s="119"/>
      <c r="G58" s="119"/>
      <c r="H58" s="117"/>
      <c r="I58" s="39">
        <v>1.4999999999999999E-2</v>
      </c>
      <c r="J58" s="27">
        <f t="shared" si="1"/>
        <v>18.647999999999996</v>
      </c>
      <c r="K58" s="30"/>
    </row>
    <row r="59" spans="2:13" ht="12.75" customHeight="1" x14ac:dyDescent="0.2">
      <c r="B59" s="26" t="s">
        <v>14</v>
      </c>
      <c r="C59" s="125" t="s">
        <v>48</v>
      </c>
      <c r="D59" s="119"/>
      <c r="E59" s="119"/>
      <c r="F59" s="119"/>
      <c r="G59" s="119"/>
      <c r="H59" s="117"/>
      <c r="I59" s="31">
        <v>0.01</v>
      </c>
      <c r="J59" s="27">
        <f t="shared" si="1"/>
        <v>12.431999999999999</v>
      </c>
      <c r="K59" s="30"/>
    </row>
    <row r="60" spans="2:13" ht="12.75" customHeight="1" x14ac:dyDescent="0.2">
      <c r="B60" s="26" t="s">
        <v>36</v>
      </c>
      <c r="C60" s="125" t="s">
        <v>49</v>
      </c>
      <c r="D60" s="119"/>
      <c r="E60" s="119"/>
      <c r="F60" s="119"/>
      <c r="G60" s="119"/>
      <c r="H60" s="117"/>
      <c r="I60" s="31">
        <v>6.0000000000000001E-3</v>
      </c>
      <c r="J60" s="27">
        <f t="shared" si="1"/>
        <v>7.4591999999999992</v>
      </c>
      <c r="K60" s="30"/>
    </row>
    <row r="61" spans="2:13" ht="12.75" customHeight="1" x14ac:dyDescent="0.2">
      <c r="B61" s="26" t="s">
        <v>50</v>
      </c>
      <c r="C61" s="125" t="s">
        <v>51</v>
      </c>
      <c r="D61" s="119"/>
      <c r="E61" s="119"/>
      <c r="F61" s="119"/>
      <c r="G61" s="119"/>
      <c r="H61" s="117"/>
      <c r="I61" s="31">
        <v>2E-3</v>
      </c>
      <c r="J61" s="27">
        <f t="shared" si="1"/>
        <v>2.4863999999999997</v>
      </c>
      <c r="K61" s="30"/>
    </row>
    <row r="62" spans="2:13" ht="12.75" customHeight="1" x14ac:dyDescent="0.2">
      <c r="B62" s="26" t="s">
        <v>52</v>
      </c>
      <c r="C62" s="125" t="s">
        <v>53</v>
      </c>
      <c r="D62" s="119"/>
      <c r="E62" s="119"/>
      <c r="F62" s="119"/>
      <c r="G62" s="119"/>
      <c r="H62" s="117"/>
      <c r="I62" s="31">
        <v>0.08</v>
      </c>
      <c r="J62" s="27">
        <f t="shared" si="1"/>
        <v>99.455999999999989</v>
      </c>
      <c r="K62" s="30"/>
    </row>
    <row r="63" spans="2:13" ht="12.75" customHeight="1" x14ac:dyDescent="0.2">
      <c r="B63" s="127" t="s">
        <v>54</v>
      </c>
      <c r="C63" s="119"/>
      <c r="D63" s="119"/>
      <c r="E63" s="119"/>
      <c r="F63" s="119"/>
      <c r="G63" s="119"/>
      <c r="H63" s="117"/>
      <c r="I63" s="32">
        <f>SUM(I55:I62)</f>
        <v>0.36800000000000005</v>
      </c>
      <c r="J63" s="1">
        <f>TRUNC(SUM(J55:J62),2)</f>
        <v>457.49</v>
      </c>
      <c r="K63" s="30"/>
      <c r="L63" s="40"/>
    </row>
    <row r="64" spans="2:13" ht="6.75" customHeight="1" x14ac:dyDescent="0.2">
      <c r="B64" s="28"/>
      <c r="C64" s="28"/>
      <c r="D64" s="28"/>
      <c r="E64" s="28"/>
      <c r="F64" s="28"/>
      <c r="G64" s="28"/>
      <c r="H64" s="28"/>
      <c r="I64" s="33"/>
      <c r="J64" s="29"/>
      <c r="K64" s="30"/>
      <c r="L64" s="40"/>
    </row>
    <row r="65" spans="1:26" ht="12.75" customHeight="1" x14ac:dyDescent="0.2">
      <c r="B65" s="130" t="s">
        <v>325</v>
      </c>
      <c r="C65" s="123"/>
      <c r="D65" s="123"/>
      <c r="E65" s="123"/>
      <c r="F65" s="123"/>
      <c r="G65" s="123"/>
      <c r="H65" s="123"/>
      <c r="I65" s="123"/>
      <c r="J65" s="123"/>
      <c r="K65" s="30"/>
      <c r="L65" s="40"/>
    </row>
    <row r="66" spans="1:26" ht="12.75" customHeight="1" x14ac:dyDescent="0.2">
      <c r="B66" s="130" t="s">
        <v>326</v>
      </c>
      <c r="C66" s="123"/>
      <c r="D66" s="123"/>
      <c r="E66" s="123"/>
      <c r="F66" s="123"/>
      <c r="G66" s="123"/>
      <c r="H66" s="123"/>
      <c r="I66" s="123"/>
      <c r="J66" s="123"/>
      <c r="K66" s="30"/>
      <c r="L66" s="40"/>
    </row>
    <row r="67" spans="1:26" ht="12.75" customHeight="1" x14ac:dyDescent="0.2">
      <c r="B67" s="130" t="s">
        <v>327</v>
      </c>
      <c r="C67" s="123"/>
      <c r="D67" s="123"/>
      <c r="E67" s="123"/>
      <c r="F67" s="123"/>
      <c r="G67" s="123"/>
      <c r="H67" s="123"/>
      <c r="I67" s="123"/>
      <c r="J67" s="123"/>
      <c r="K67" s="30"/>
      <c r="L67" s="40"/>
    </row>
    <row r="68" spans="1:26" ht="13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30"/>
      <c r="L68" s="40"/>
    </row>
    <row r="69" spans="1:26" ht="12.75" customHeight="1" x14ac:dyDescent="0.2">
      <c r="B69" s="124" t="s">
        <v>55</v>
      </c>
      <c r="C69" s="119"/>
      <c r="D69" s="119"/>
      <c r="E69" s="119"/>
      <c r="F69" s="119"/>
      <c r="G69" s="119"/>
      <c r="H69" s="119"/>
      <c r="I69" s="119"/>
      <c r="J69" s="117"/>
      <c r="K69" s="30"/>
    </row>
    <row r="70" spans="1:26" ht="12.75" customHeight="1" x14ac:dyDescent="0.2">
      <c r="B70" s="127"/>
      <c r="C70" s="119"/>
      <c r="D70" s="119"/>
      <c r="E70" s="117"/>
      <c r="F70" s="26" t="s">
        <v>56</v>
      </c>
      <c r="G70" s="26" t="s">
        <v>57</v>
      </c>
      <c r="H70" s="26" t="s">
        <v>185</v>
      </c>
      <c r="I70" s="26" t="s">
        <v>59</v>
      </c>
      <c r="J70" s="41" t="s">
        <v>30</v>
      </c>
      <c r="K70" s="30"/>
    </row>
    <row r="71" spans="1:26" ht="12.75" customHeight="1" x14ac:dyDescent="0.2">
      <c r="B71" s="26" t="s">
        <v>5</v>
      </c>
      <c r="C71" s="125" t="s">
        <v>60</v>
      </c>
      <c r="D71" s="119"/>
      <c r="E71" s="117"/>
      <c r="F71" s="42">
        <v>3.5</v>
      </c>
      <c r="G71" s="18">
        <v>2</v>
      </c>
      <c r="H71" s="18">
        <v>26</v>
      </c>
      <c r="I71" s="43">
        <v>0.06</v>
      </c>
      <c r="J71" s="44">
        <f>($F$71*$G$71*$H$71)-$I$71*$J$34</f>
        <v>119.55080000000001</v>
      </c>
      <c r="K71" s="30"/>
    </row>
    <row r="72" spans="1:26" ht="12.75" customHeight="1" x14ac:dyDescent="0.2">
      <c r="B72" s="26" t="s">
        <v>7</v>
      </c>
      <c r="C72" s="125" t="s">
        <v>61</v>
      </c>
      <c r="D72" s="119"/>
      <c r="E72" s="117"/>
      <c r="F72" s="42">
        <v>13.1</v>
      </c>
      <c r="G72" s="18">
        <v>1</v>
      </c>
      <c r="H72" s="18">
        <v>22</v>
      </c>
      <c r="I72" s="43">
        <v>0.2</v>
      </c>
      <c r="J72" s="44">
        <f>(F72*G72*H72)*(1-I72)</f>
        <v>230.56</v>
      </c>
      <c r="K72" s="30"/>
      <c r="L72" s="17"/>
    </row>
    <row r="73" spans="1:26" ht="12.75" customHeight="1" x14ac:dyDescent="0.2">
      <c r="B73" s="26" t="s">
        <v>9</v>
      </c>
      <c r="C73" s="125" t="s">
        <v>62</v>
      </c>
      <c r="D73" s="119"/>
      <c r="E73" s="117"/>
      <c r="F73" s="42">
        <v>113</v>
      </c>
      <c r="G73" s="18"/>
      <c r="H73" s="18"/>
      <c r="I73" s="43"/>
      <c r="J73" s="44">
        <f>F73</f>
        <v>113</v>
      </c>
      <c r="K73" s="30"/>
    </row>
    <row r="74" spans="1:26" ht="12.75" customHeight="1" x14ac:dyDescent="0.2">
      <c r="B74" s="26" t="s">
        <v>11</v>
      </c>
      <c r="C74" s="125" t="s">
        <v>37</v>
      </c>
      <c r="D74" s="119"/>
      <c r="E74" s="117"/>
      <c r="F74" s="42"/>
      <c r="G74" s="18"/>
      <c r="H74" s="18"/>
      <c r="I74" s="31"/>
      <c r="J74" s="45"/>
      <c r="K74" s="30"/>
    </row>
    <row r="75" spans="1:26" ht="12.75" customHeight="1" x14ac:dyDescent="0.2">
      <c r="B75" s="127" t="s">
        <v>63</v>
      </c>
      <c r="C75" s="119"/>
      <c r="D75" s="119"/>
      <c r="E75" s="119"/>
      <c r="F75" s="119"/>
      <c r="G75" s="119"/>
      <c r="H75" s="119"/>
      <c r="I75" s="117"/>
      <c r="J75" s="1">
        <f>TRUNC(SUM(J71:J74),2)</f>
        <v>463.11</v>
      </c>
      <c r="K75" s="30"/>
    </row>
    <row r="76" spans="1:26" ht="12.75" customHeight="1" x14ac:dyDescent="0.2">
      <c r="B76" s="28"/>
      <c r="C76" s="28"/>
      <c r="D76" s="28"/>
      <c r="E76" s="28"/>
      <c r="F76" s="28"/>
      <c r="G76" s="28"/>
      <c r="H76" s="28"/>
      <c r="I76" s="28"/>
      <c r="J76" s="29"/>
      <c r="K76" s="30"/>
    </row>
    <row r="77" spans="1:26" ht="12.75" customHeight="1" x14ac:dyDescent="0.2">
      <c r="B77" s="131" t="s">
        <v>328</v>
      </c>
      <c r="C77" s="123"/>
      <c r="D77" s="123"/>
      <c r="E77" s="123"/>
      <c r="F77" s="123"/>
      <c r="G77" s="123"/>
      <c r="H77" s="123"/>
      <c r="I77" s="123"/>
      <c r="J77" s="123"/>
      <c r="K77" s="30"/>
    </row>
    <row r="78" spans="1:26" ht="30" customHeight="1" x14ac:dyDescent="0.2">
      <c r="B78" s="130" t="s">
        <v>329</v>
      </c>
      <c r="C78" s="123"/>
      <c r="D78" s="123"/>
      <c r="E78" s="123"/>
      <c r="F78" s="123"/>
      <c r="G78" s="123"/>
      <c r="H78" s="123"/>
      <c r="I78" s="123"/>
      <c r="J78" s="123"/>
      <c r="K78" s="30"/>
    </row>
    <row r="79" spans="1:26" ht="12.75" customHeight="1" x14ac:dyDescent="0.2">
      <c r="A79" s="30"/>
      <c r="B79" s="46"/>
      <c r="C79" s="46"/>
      <c r="D79" s="46"/>
      <c r="E79" s="46"/>
      <c r="F79" s="46"/>
      <c r="G79" s="46"/>
      <c r="H79" s="46"/>
      <c r="I79" s="46"/>
      <c r="J79" s="4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B80" s="124" t="s">
        <v>64</v>
      </c>
      <c r="C80" s="119"/>
      <c r="D80" s="119"/>
      <c r="E80" s="119"/>
      <c r="F80" s="119"/>
      <c r="G80" s="119"/>
      <c r="H80" s="119"/>
      <c r="I80" s="119"/>
      <c r="J80" s="117"/>
      <c r="K80" s="30"/>
    </row>
    <row r="81" spans="2:12" ht="12.75" customHeight="1" x14ac:dyDescent="0.2">
      <c r="B81" s="127" t="s">
        <v>65</v>
      </c>
      <c r="C81" s="119"/>
      <c r="D81" s="119"/>
      <c r="E81" s="119"/>
      <c r="F81" s="119"/>
      <c r="G81" s="119"/>
      <c r="H81" s="119"/>
      <c r="I81" s="117"/>
      <c r="J81" s="26" t="s">
        <v>30</v>
      </c>
      <c r="K81" s="30"/>
    </row>
    <row r="82" spans="2:12" ht="12.75" customHeight="1" x14ac:dyDescent="0.2">
      <c r="B82" s="26" t="s">
        <v>66</v>
      </c>
      <c r="C82" s="125" t="s">
        <v>67</v>
      </c>
      <c r="D82" s="119"/>
      <c r="E82" s="119"/>
      <c r="F82" s="119"/>
      <c r="G82" s="119"/>
      <c r="H82" s="119"/>
      <c r="I82" s="117"/>
      <c r="J82" s="27">
        <f>J48</f>
        <v>202.38</v>
      </c>
      <c r="K82" s="30"/>
    </row>
    <row r="83" spans="2:12" ht="12.75" customHeight="1" x14ac:dyDescent="0.2">
      <c r="B83" s="26" t="s">
        <v>68</v>
      </c>
      <c r="C83" s="125" t="s">
        <v>69</v>
      </c>
      <c r="D83" s="119"/>
      <c r="E83" s="119"/>
      <c r="F83" s="119"/>
      <c r="G83" s="119"/>
      <c r="H83" s="119"/>
      <c r="I83" s="117"/>
      <c r="J83" s="27">
        <f>J63</f>
        <v>457.49</v>
      </c>
      <c r="K83" s="30"/>
    </row>
    <row r="84" spans="2:12" ht="12.75" customHeight="1" x14ac:dyDescent="0.2">
      <c r="B84" s="26" t="s">
        <v>70</v>
      </c>
      <c r="C84" s="125" t="s">
        <v>71</v>
      </c>
      <c r="D84" s="119"/>
      <c r="E84" s="119"/>
      <c r="F84" s="119"/>
      <c r="G84" s="119"/>
      <c r="H84" s="119"/>
      <c r="I84" s="117"/>
      <c r="J84" s="27"/>
      <c r="K84" s="30"/>
    </row>
    <row r="85" spans="2:12" ht="12.75" customHeight="1" x14ac:dyDescent="0.2">
      <c r="B85" s="127" t="s">
        <v>72</v>
      </c>
      <c r="C85" s="119"/>
      <c r="D85" s="119"/>
      <c r="E85" s="119"/>
      <c r="F85" s="119"/>
      <c r="G85" s="119"/>
      <c r="H85" s="119"/>
      <c r="I85" s="117"/>
      <c r="J85" s="1">
        <f>TRUNC(SUM(J82:J84),2)</f>
        <v>659.87</v>
      </c>
      <c r="K85" s="30"/>
    </row>
    <row r="86" spans="2:12" ht="12.75" customHeight="1" x14ac:dyDescent="0.2">
      <c r="B86" s="47"/>
      <c r="C86" s="47"/>
      <c r="D86" s="47"/>
      <c r="E86" s="47"/>
      <c r="F86" s="47"/>
      <c r="G86" s="47"/>
      <c r="H86" s="47"/>
      <c r="I86" s="47"/>
      <c r="J86" s="48"/>
      <c r="K86" s="30"/>
    </row>
    <row r="87" spans="2:12" ht="12.75" customHeight="1" x14ac:dyDescent="0.2">
      <c r="B87" s="124" t="s">
        <v>73</v>
      </c>
      <c r="C87" s="119"/>
      <c r="D87" s="119"/>
      <c r="E87" s="119"/>
      <c r="F87" s="119"/>
      <c r="G87" s="119"/>
      <c r="H87" s="119"/>
      <c r="I87" s="119"/>
      <c r="J87" s="117"/>
      <c r="K87" s="30"/>
    </row>
    <row r="88" spans="2:12" ht="12.75" customHeight="1" x14ac:dyDescent="0.2">
      <c r="B88" s="125" t="s">
        <v>74</v>
      </c>
      <c r="C88" s="119"/>
      <c r="D88" s="119"/>
      <c r="E88" s="119"/>
      <c r="F88" s="119"/>
      <c r="G88" s="119"/>
      <c r="H88" s="119"/>
      <c r="I88" s="119"/>
      <c r="J88" s="117"/>
      <c r="K88" s="30"/>
    </row>
    <row r="89" spans="2:12" ht="12.75" customHeight="1" x14ac:dyDescent="0.2">
      <c r="B89" s="127" t="s">
        <v>75</v>
      </c>
      <c r="C89" s="119"/>
      <c r="D89" s="119"/>
      <c r="E89" s="119"/>
      <c r="F89" s="119"/>
      <c r="G89" s="119"/>
      <c r="H89" s="119"/>
      <c r="I89" s="117"/>
      <c r="J89" s="26" t="s">
        <v>76</v>
      </c>
      <c r="K89" s="30"/>
    </row>
    <row r="90" spans="2:12" ht="12.75" customHeight="1" x14ac:dyDescent="0.2">
      <c r="B90" s="125" t="s">
        <v>77</v>
      </c>
      <c r="C90" s="119"/>
      <c r="D90" s="119"/>
      <c r="E90" s="119"/>
      <c r="F90" s="119"/>
      <c r="G90" s="119"/>
      <c r="H90" s="119"/>
      <c r="I90" s="117"/>
      <c r="J90" s="31">
        <v>0.49685000000000001</v>
      </c>
      <c r="K90" s="30"/>
    </row>
    <row r="91" spans="2:12" ht="12.75" customHeight="1" x14ac:dyDescent="0.2">
      <c r="B91" s="125" t="s">
        <v>78</v>
      </c>
      <c r="C91" s="119"/>
      <c r="D91" s="119"/>
      <c r="E91" s="119"/>
      <c r="F91" s="119"/>
      <c r="G91" s="119"/>
      <c r="H91" s="119"/>
      <c r="I91" s="117"/>
      <c r="J91" s="31">
        <v>0.49685000000000001</v>
      </c>
      <c r="K91" s="30"/>
    </row>
    <row r="92" spans="2:12" ht="12.75" customHeight="1" x14ac:dyDescent="0.2">
      <c r="B92" s="125" t="s">
        <v>79</v>
      </c>
      <c r="C92" s="119"/>
      <c r="D92" s="119"/>
      <c r="E92" s="119"/>
      <c r="F92" s="119"/>
      <c r="G92" s="119"/>
      <c r="H92" s="119"/>
      <c r="I92" s="117"/>
      <c r="J92" s="31">
        <v>6.3E-3</v>
      </c>
      <c r="K92" s="30"/>
    </row>
    <row r="93" spans="2:12" ht="12.75" customHeight="1" x14ac:dyDescent="0.2">
      <c r="B93" s="125" t="s">
        <v>80</v>
      </c>
      <c r="C93" s="119"/>
      <c r="D93" s="119"/>
      <c r="E93" s="119"/>
      <c r="F93" s="119"/>
      <c r="G93" s="119"/>
      <c r="H93" s="119"/>
      <c r="I93" s="117"/>
      <c r="J93" s="49">
        <f>SUM(J90:J92)</f>
        <v>1</v>
      </c>
      <c r="K93" s="30"/>
    </row>
    <row r="94" spans="2:12" ht="6.75" customHeight="1" x14ac:dyDescent="0.2">
      <c r="B94" s="50"/>
      <c r="C94" s="51"/>
      <c r="D94" s="51"/>
      <c r="E94" s="51"/>
      <c r="F94" s="51"/>
      <c r="G94" s="51"/>
      <c r="H94" s="51"/>
      <c r="I94" s="51"/>
      <c r="J94" s="52"/>
      <c r="K94" s="30"/>
    </row>
    <row r="95" spans="2:12" ht="12.75" customHeight="1" x14ac:dyDescent="0.2">
      <c r="B95" s="26">
        <v>3</v>
      </c>
      <c r="C95" s="127" t="s">
        <v>81</v>
      </c>
      <c r="D95" s="119"/>
      <c r="E95" s="119"/>
      <c r="F95" s="119"/>
      <c r="G95" s="119"/>
      <c r="H95" s="117"/>
      <c r="I95" s="41" t="s">
        <v>41</v>
      </c>
      <c r="J95" s="26" t="s">
        <v>30</v>
      </c>
      <c r="K95" s="30"/>
    </row>
    <row r="96" spans="2:12" ht="12.75" customHeight="1" x14ac:dyDescent="0.2">
      <c r="B96" s="26" t="s">
        <v>5</v>
      </c>
      <c r="C96" s="125" t="s">
        <v>82</v>
      </c>
      <c r="D96" s="119"/>
      <c r="E96" s="119"/>
      <c r="F96" s="119"/>
      <c r="G96" s="119"/>
      <c r="H96" s="117"/>
      <c r="I96" s="31">
        <f t="shared" ref="I96:I102" si="2">J96/$J$40</f>
        <v>4.9454910551296083E-2</v>
      </c>
      <c r="J96" s="53">
        <f>(((($J$85-$J$83)+$J$40)/12)*$J$90)</f>
        <v>51.473659999999988</v>
      </c>
      <c r="K96" s="30"/>
      <c r="L96" s="54"/>
    </row>
    <row r="97" spans="2:12" ht="12.75" customHeight="1" x14ac:dyDescent="0.2">
      <c r="B97" s="26" t="s">
        <v>7</v>
      </c>
      <c r="C97" s="125" t="s">
        <v>83</v>
      </c>
      <c r="D97" s="119"/>
      <c r="E97" s="119"/>
      <c r="F97" s="119"/>
      <c r="G97" s="119"/>
      <c r="H97" s="117"/>
      <c r="I97" s="31">
        <f t="shared" si="2"/>
        <v>3.9563928441036867E-3</v>
      </c>
      <c r="J97" s="53">
        <f>($J$62/12)*$J$90</f>
        <v>4.117892799999999</v>
      </c>
      <c r="K97" s="30"/>
      <c r="L97" s="54"/>
    </row>
    <row r="98" spans="2:12" ht="12.75" customHeight="1" x14ac:dyDescent="0.2">
      <c r="B98" s="26" t="s">
        <v>9</v>
      </c>
      <c r="C98" s="125" t="s">
        <v>84</v>
      </c>
      <c r="D98" s="119"/>
      <c r="E98" s="119"/>
      <c r="F98" s="119"/>
      <c r="G98" s="119"/>
      <c r="H98" s="117"/>
      <c r="I98" s="31">
        <f t="shared" si="2"/>
        <v>2.3738357064622125E-2</v>
      </c>
      <c r="J98" s="53">
        <f>$J$62*0.5*$J$90</f>
        <v>24.707356799999999</v>
      </c>
      <c r="K98" s="30"/>
      <c r="L98" s="54"/>
    </row>
    <row r="99" spans="2:12" ht="12.75" customHeight="1" x14ac:dyDescent="0.2">
      <c r="B99" s="26" t="s">
        <v>11</v>
      </c>
      <c r="C99" s="125" t="s">
        <v>85</v>
      </c>
      <c r="D99" s="119"/>
      <c r="E99" s="119"/>
      <c r="F99" s="119"/>
      <c r="G99" s="119"/>
      <c r="H99" s="117"/>
      <c r="I99" s="31">
        <f t="shared" si="2"/>
        <v>4.1404166666666672E-2</v>
      </c>
      <c r="J99" s="53">
        <f>(J40/12)*J91</f>
        <v>43.09428475</v>
      </c>
      <c r="K99" s="30"/>
      <c r="L99" s="54"/>
    </row>
    <row r="100" spans="2:12" ht="12.75" customHeight="1" x14ac:dyDescent="0.2">
      <c r="B100" s="26" t="s">
        <v>14</v>
      </c>
      <c r="C100" s="125" t="s">
        <v>86</v>
      </c>
      <c r="D100" s="119"/>
      <c r="E100" s="119"/>
      <c r="F100" s="119"/>
      <c r="G100" s="119"/>
      <c r="H100" s="117"/>
      <c r="I100" s="31">
        <f t="shared" si="2"/>
        <v>2.6249848636972134E-2</v>
      </c>
      <c r="J100" s="27">
        <f>(J85/12)*J91</f>
        <v>27.321367458333334</v>
      </c>
      <c r="K100" s="30"/>
    </row>
    <row r="101" spans="2:12" ht="12.75" customHeight="1" x14ac:dyDescent="0.2">
      <c r="B101" s="26" t="s">
        <v>36</v>
      </c>
      <c r="C101" s="125" t="s">
        <v>87</v>
      </c>
      <c r="D101" s="119"/>
      <c r="E101" s="119"/>
      <c r="F101" s="119"/>
      <c r="G101" s="119"/>
      <c r="H101" s="117"/>
      <c r="I101" s="31">
        <f t="shared" si="2"/>
        <v>2.3738357064622125E-2</v>
      </c>
      <c r="J101" s="27">
        <f>(J62*0.5)*J91</f>
        <v>24.707356799999999</v>
      </c>
      <c r="K101" s="30"/>
    </row>
    <row r="102" spans="2:12" ht="12.75" customHeight="1" x14ac:dyDescent="0.2">
      <c r="B102" s="26" t="s">
        <v>50</v>
      </c>
      <c r="C102" s="125" t="s">
        <v>88</v>
      </c>
      <c r="D102" s="119"/>
      <c r="E102" s="119"/>
      <c r="F102" s="119"/>
      <c r="G102" s="119"/>
      <c r="H102" s="117"/>
      <c r="I102" s="31">
        <f t="shared" si="2"/>
        <v>-1.2249899118003114E-3</v>
      </c>
      <c r="J102" s="27">
        <f>-J82*J92</f>
        <v>-1.274994</v>
      </c>
      <c r="K102" s="30"/>
    </row>
    <row r="103" spans="2:12" ht="12.75" customHeight="1" x14ac:dyDescent="0.2">
      <c r="B103" s="127" t="s">
        <v>89</v>
      </c>
      <c r="C103" s="119"/>
      <c r="D103" s="119"/>
      <c r="E103" s="119"/>
      <c r="F103" s="119"/>
      <c r="G103" s="119"/>
      <c r="H103" s="117"/>
      <c r="I103" s="32">
        <f>TRUNC(SUM(I96:I101),4)</f>
        <v>0.16850000000000001</v>
      </c>
      <c r="J103" s="1">
        <f>TRUNC(SUM(J96:J101),2)</f>
        <v>175.42</v>
      </c>
      <c r="K103" s="30"/>
    </row>
    <row r="104" spans="2:12" ht="7.5" customHeight="1" x14ac:dyDescent="0.2">
      <c r="B104" s="28"/>
      <c r="C104" s="28"/>
      <c r="D104" s="28"/>
      <c r="E104" s="28"/>
      <c r="F104" s="28"/>
      <c r="G104" s="28"/>
      <c r="H104" s="28"/>
      <c r="I104" s="33"/>
      <c r="J104" s="29"/>
      <c r="K104" s="30"/>
    </row>
    <row r="105" spans="2:12" ht="28.5" customHeight="1" x14ac:dyDescent="0.2">
      <c r="B105" s="122" t="s">
        <v>330</v>
      </c>
      <c r="C105" s="123"/>
      <c r="D105" s="123"/>
      <c r="E105" s="123"/>
      <c r="F105" s="123"/>
      <c r="G105" s="123"/>
      <c r="H105" s="123"/>
      <c r="I105" s="123"/>
      <c r="J105" s="123"/>
      <c r="K105" s="30"/>
    </row>
    <row r="106" spans="2:12" ht="38.25" customHeight="1" x14ac:dyDescent="0.2">
      <c r="B106" s="122" t="s">
        <v>331</v>
      </c>
      <c r="C106" s="123"/>
      <c r="D106" s="123"/>
      <c r="E106" s="123"/>
      <c r="F106" s="123"/>
      <c r="G106" s="123"/>
      <c r="H106" s="123"/>
      <c r="I106" s="123"/>
      <c r="J106" s="123"/>
      <c r="K106" s="30"/>
    </row>
    <row r="107" spans="2:12" ht="24.75" customHeight="1" x14ac:dyDescent="0.2">
      <c r="B107" s="122" t="s">
        <v>332</v>
      </c>
      <c r="C107" s="123"/>
      <c r="D107" s="123"/>
      <c r="E107" s="123"/>
      <c r="F107" s="123"/>
      <c r="G107" s="123"/>
      <c r="H107" s="123"/>
      <c r="I107" s="123"/>
      <c r="J107" s="123"/>
      <c r="K107" s="30"/>
    </row>
    <row r="108" spans="2:12" ht="12.75" customHeight="1" x14ac:dyDescent="0.2">
      <c r="B108" s="122" t="s">
        <v>333</v>
      </c>
      <c r="C108" s="123"/>
      <c r="D108" s="123"/>
      <c r="E108" s="123"/>
      <c r="F108" s="123"/>
      <c r="G108" s="123"/>
      <c r="H108" s="123"/>
      <c r="I108" s="123"/>
      <c r="J108" s="123"/>
      <c r="K108" s="30"/>
    </row>
    <row r="109" spans="2:12" ht="38.25" customHeight="1" x14ac:dyDescent="0.2">
      <c r="B109" s="122" t="s">
        <v>334</v>
      </c>
      <c r="C109" s="123"/>
      <c r="D109" s="123"/>
      <c r="E109" s="123"/>
      <c r="F109" s="123"/>
      <c r="G109" s="123"/>
      <c r="H109" s="123"/>
      <c r="I109" s="123"/>
      <c r="J109" s="123"/>
      <c r="K109" s="30"/>
    </row>
    <row r="110" spans="2:12" ht="12.75" customHeight="1" x14ac:dyDescent="0.2">
      <c r="B110" s="128" t="s">
        <v>335</v>
      </c>
      <c r="C110" s="123"/>
      <c r="D110" s="123"/>
      <c r="E110" s="123"/>
      <c r="F110" s="123"/>
      <c r="G110" s="123"/>
      <c r="H110" s="123"/>
      <c r="I110" s="123"/>
      <c r="J110" s="123"/>
      <c r="K110" s="30"/>
    </row>
    <row r="111" spans="2:12" ht="9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30"/>
    </row>
    <row r="112" spans="2:12" ht="12.75" customHeight="1" x14ac:dyDescent="0.2">
      <c r="B112" s="124" t="s">
        <v>90</v>
      </c>
      <c r="C112" s="119"/>
      <c r="D112" s="119"/>
      <c r="E112" s="119"/>
      <c r="F112" s="119"/>
      <c r="G112" s="119"/>
      <c r="H112" s="119"/>
      <c r="I112" s="119"/>
      <c r="J112" s="117"/>
      <c r="K112" s="30"/>
    </row>
    <row r="113" spans="2:11" ht="12.75" customHeight="1" x14ac:dyDescent="0.2">
      <c r="B113" s="125" t="s">
        <v>91</v>
      </c>
      <c r="C113" s="119"/>
      <c r="D113" s="119"/>
      <c r="E113" s="119"/>
      <c r="F113" s="119"/>
      <c r="G113" s="119"/>
      <c r="H113" s="119"/>
      <c r="I113" s="119"/>
      <c r="J113" s="117"/>
      <c r="K113" s="30"/>
    </row>
    <row r="114" spans="2:11" ht="12.75" customHeight="1" x14ac:dyDescent="0.2">
      <c r="B114" s="120" t="s">
        <v>92</v>
      </c>
      <c r="C114" s="117"/>
      <c r="D114" s="120" t="s">
        <v>93</v>
      </c>
      <c r="E114" s="117"/>
      <c r="F114" s="120" t="s">
        <v>94</v>
      </c>
      <c r="G114" s="117"/>
      <c r="H114" s="120" t="s">
        <v>95</v>
      </c>
      <c r="I114" s="117"/>
      <c r="J114" s="18" t="s">
        <v>96</v>
      </c>
      <c r="K114" s="30"/>
    </row>
    <row r="115" spans="2:11" ht="13.5" customHeight="1" x14ac:dyDescent="0.2">
      <c r="B115" s="129" t="s">
        <v>97</v>
      </c>
      <c r="C115" s="117"/>
      <c r="D115" s="118"/>
      <c r="E115" s="117"/>
      <c r="F115" s="118">
        <v>30</v>
      </c>
      <c r="G115" s="117"/>
      <c r="H115" s="116">
        <f>(252/365)</f>
        <v>0.69041095890410964</v>
      </c>
      <c r="I115" s="117"/>
      <c r="J115" s="55">
        <f t="shared" ref="J115:J126" si="3">D115*F115*H115</f>
        <v>0</v>
      </c>
      <c r="K115" s="30"/>
    </row>
    <row r="116" spans="2:11" ht="12.75" customHeight="1" x14ac:dyDescent="0.2">
      <c r="B116" s="129" t="s">
        <v>98</v>
      </c>
      <c r="C116" s="117"/>
      <c r="D116" s="118"/>
      <c r="E116" s="117"/>
      <c r="F116" s="118">
        <v>1</v>
      </c>
      <c r="G116" s="117"/>
      <c r="H116" s="116">
        <v>1</v>
      </c>
      <c r="I116" s="117"/>
      <c r="J116" s="55">
        <f t="shared" si="3"/>
        <v>0</v>
      </c>
      <c r="K116" s="30"/>
    </row>
    <row r="117" spans="2:11" ht="12.75" customHeight="1" x14ac:dyDescent="0.2">
      <c r="B117" s="129" t="s">
        <v>99</v>
      </c>
      <c r="C117" s="117"/>
      <c r="D117" s="118"/>
      <c r="E117" s="117"/>
      <c r="F117" s="118">
        <v>15</v>
      </c>
      <c r="G117" s="117"/>
      <c r="H117" s="116">
        <f t="shared" ref="H117:H118" si="4">(252/365)</f>
        <v>0.69041095890410964</v>
      </c>
      <c r="I117" s="117"/>
      <c r="J117" s="55">
        <f t="shared" si="3"/>
        <v>0</v>
      </c>
      <c r="K117" s="30"/>
    </row>
    <row r="118" spans="2:11" ht="12.75" customHeight="1" x14ac:dyDescent="0.2">
      <c r="B118" s="129" t="s">
        <v>100</v>
      </c>
      <c r="C118" s="117"/>
      <c r="D118" s="118"/>
      <c r="E118" s="117"/>
      <c r="F118" s="118">
        <v>5</v>
      </c>
      <c r="G118" s="117"/>
      <c r="H118" s="116">
        <f t="shared" si="4"/>
        <v>0.69041095890410964</v>
      </c>
      <c r="I118" s="117"/>
      <c r="J118" s="55">
        <f t="shared" si="3"/>
        <v>0</v>
      </c>
      <c r="K118" s="30"/>
    </row>
    <row r="119" spans="2:11" ht="12.75" customHeight="1" x14ac:dyDescent="0.2">
      <c r="B119" s="129" t="s">
        <v>101</v>
      </c>
      <c r="C119" s="117"/>
      <c r="D119" s="118"/>
      <c r="E119" s="117"/>
      <c r="F119" s="118">
        <v>2</v>
      </c>
      <c r="G119" s="117"/>
      <c r="H119" s="116">
        <v>1</v>
      </c>
      <c r="I119" s="117"/>
      <c r="J119" s="55">
        <f t="shared" si="3"/>
        <v>0</v>
      </c>
      <c r="K119" s="30"/>
    </row>
    <row r="120" spans="2:11" ht="12.75" customHeight="1" x14ac:dyDescent="0.2">
      <c r="B120" s="129" t="s">
        <v>102</v>
      </c>
      <c r="C120" s="117"/>
      <c r="D120" s="118"/>
      <c r="E120" s="117"/>
      <c r="F120" s="118">
        <v>2</v>
      </c>
      <c r="G120" s="117"/>
      <c r="H120" s="116">
        <f>(252/365)</f>
        <v>0.69041095890410964</v>
      </c>
      <c r="I120" s="117"/>
      <c r="J120" s="55">
        <f t="shared" si="3"/>
        <v>0</v>
      </c>
      <c r="K120" s="30"/>
    </row>
    <row r="121" spans="2:11" ht="12.75" customHeight="1" x14ac:dyDescent="0.2">
      <c r="B121" s="129" t="s">
        <v>103</v>
      </c>
      <c r="C121" s="117"/>
      <c r="D121" s="118"/>
      <c r="E121" s="117"/>
      <c r="F121" s="118">
        <v>3</v>
      </c>
      <c r="G121" s="117"/>
      <c r="H121" s="116">
        <v>1</v>
      </c>
      <c r="I121" s="117"/>
      <c r="J121" s="55">
        <f t="shared" si="3"/>
        <v>0</v>
      </c>
      <c r="K121" s="30"/>
    </row>
    <row r="122" spans="2:11" ht="12.75" customHeight="1" x14ac:dyDescent="0.2">
      <c r="B122" s="129" t="s">
        <v>104</v>
      </c>
      <c r="C122" s="117"/>
      <c r="D122" s="118"/>
      <c r="E122" s="117"/>
      <c r="F122" s="118">
        <v>1</v>
      </c>
      <c r="G122" s="117"/>
      <c r="H122" s="116">
        <v>1</v>
      </c>
      <c r="I122" s="117"/>
      <c r="J122" s="55">
        <f t="shared" si="3"/>
        <v>0</v>
      </c>
      <c r="K122" s="30"/>
    </row>
    <row r="123" spans="2:11" ht="12.75" customHeight="1" x14ac:dyDescent="0.2">
      <c r="B123" s="129" t="s">
        <v>105</v>
      </c>
      <c r="C123" s="117"/>
      <c r="D123" s="118"/>
      <c r="E123" s="117"/>
      <c r="F123" s="118">
        <v>1</v>
      </c>
      <c r="G123" s="117"/>
      <c r="H123" s="116">
        <v>1</v>
      </c>
      <c r="I123" s="117"/>
      <c r="J123" s="55">
        <f t="shared" si="3"/>
        <v>0</v>
      </c>
      <c r="K123" s="30"/>
    </row>
    <row r="124" spans="2:11" ht="12.75" customHeight="1" x14ac:dyDescent="0.2">
      <c r="B124" s="129" t="s">
        <v>106</v>
      </c>
      <c r="C124" s="117"/>
      <c r="D124" s="118"/>
      <c r="E124" s="117"/>
      <c r="F124" s="118">
        <v>20</v>
      </c>
      <c r="G124" s="117"/>
      <c r="H124" s="116">
        <f t="shared" ref="H124:H125" si="5">(252/365)</f>
        <v>0.69041095890410964</v>
      </c>
      <c r="I124" s="117"/>
      <c r="J124" s="55">
        <f t="shared" si="3"/>
        <v>0</v>
      </c>
      <c r="K124" s="30"/>
    </row>
    <row r="125" spans="2:11" ht="12.75" customHeight="1" x14ac:dyDescent="0.2">
      <c r="B125" s="129" t="s">
        <v>107</v>
      </c>
      <c r="C125" s="117"/>
      <c r="D125" s="118"/>
      <c r="E125" s="117"/>
      <c r="F125" s="118">
        <v>180</v>
      </c>
      <c r="G125" s="117"/>
      <c r="H125" s="116">
        <f t="shared" si="5"/>
        <v>0.69041095890410964</v>
      </c>
      <c r="I125" s="117"/>
      <c r="J125" s="55">
        <f t="shared" si="3"/>
        <v>0</v>
      </c>
      <c r="K125" s="30"/>
    </row>
    <row r="126" spans="2:11" ht="12.75" customHeight="1" x14ac:dyDescent="0.2">
      <c r="B126" s="129" t="s">
        <v>108</v>
      </c>
      <c r="C126" s="117"/>
      <c r="D126" s="118"/>
      <c r="E126" s="117"/>
      <c r="F126" s="118">
        <v>6</v>
      </c>
      <c r="G126" s="117"/>
      <c r="H126" s="116">
        <v>1</v>
      </c>
      <c r="I126" s="117"/>
      <c r="J126" s="55">
        <f t="shared" si="3"/>
        <v>0</v>
      </c>
      <c r="K126" s="30"/>
    </row>
    <row r="127" spans="2:11" ht="12.75" customHeight="1" x14ac:dyDescent="0.2">
      <c r="B127" s="118" t="s">
        <v>109</v>
      </c>
      <c r="C127" s="119"/>
      <c r="D127" s="119"/>
      <c r="E127" s="119"/>
      <c r="F127" s="119"/>
      <c r="G127" s="119"/>
      <c r="H127" s="119"/>
      <c r="I127" s="117"/>
      <c r="J127" s="55">
        <f>SUM(J115:J126)</f>
        <v>0</v>
      </c>
      <c r="K127" s="30"/>
    </row>
    <row r="128" spans="2:11" ht="12.75" customHeight="1" x14ac:dyDescent="0.2">
      <c r="B128" s="93"/>
      <c r="C128" s="93"/>
      <c r="D128" s="94"/>
      <c r="E128" s="94"/>
      <c r="F128" s="94"/>
      <c r="G128" s="94"/>
      <c r="H128" s="95"/>
      <c r="I128" s="95"/>
      <c r="J128" s="56"/>
      <c r="K128" s="30"/>
    </row>
    <row r="129" spans="2:11" ht="12.75" customHeight="1" x14ac:dyDescent="0.2">
      <c r="B129" s="120" t="s">
        <v>110</v>
      </c>
      <c r="C129" s="119"/>
      <c r="D129" s="119"/>
      <c r="E129" s="119"/>
      <c r="F129" s="119"/>
      <c r="G129" s="117"/>
      <c r="H129" s="30"/>
      <c r="I129" s="30"/>
      <c r="J129" s="30"/>
      <c r="K129" s="30"/>
    </row>
    <row r="130" spans="2:11" ht="12.75" customHeight="1" x14ac:dyDescent="0.2">
      <c r="B130" s="118" t="s">
        <v>111</v>
      </c>
      <c r="C130" s="117"/>
      <c r="D130" s="118" t="s">
        <v>112</v>
      </c>
      <c r="E130" s="117"/>
      <c r="F130" s="118" t="s">
        <v>113</v>
      </c>
      <c r="G130" s="117"/>
      <c r="K130" s="30"/>
    </row>
    <row r="131" spans="2:11" ht="12.75" customHeight="1" x14ac:dyDescent="0.2">
      <c r="B131" s="121">
        <f>J40+J85+J103</f>
        <v>1876.1100000000001</v>
      </c>
      <c r="C131" s="117"/>
      <c r="D131" s="118">
        <v>30</v>
      </c>
      <c r="E131" s="117"/>
      <c r="F131" s="121">
        <f>B131/D131</f>
        <v>62.537000000000006</v>
      </c>
      <c r="G131" s="117"/>
      <c r="H131" s="96"/>
      <c r="I131" s="96"/>
      <c r="J131" s="96"/>
      <c r="K131" s="30"/>
    </row>
    <row r="132" spans="2:11" ht="12.75" customHeight="1" x14ac:dyDescent="0.2">
      <c r="B132" s="97"/>
      <c r="C132" s="97"/>
      <c r="D132" s="97"/>
      <c r="E132" s="96"/>
      <c r="F132" s="96"/>
      <c r="G132" s="96"/>
      <c r="H132" s="98"/>
      <c r="I132" s="98"/>
      <c r="J132" s="25"/>
      <c r="K132" s="30"/>
    </row>
    <row r="133" spans="2:11" ht="36" customHeight="1" x14ac:dyDescent="0.2">
      <c r="B133" s="122" t="s">
        <v>336</v>
      </c>
      <c r="C133" s="123"/>
      <c r="D133" s="123"/>
      <c r="E133" s="123"/>
      <c r="F133" s="123"/>
      <c r="G133" s="123"/>
      <c r="H133" s="123"/>
      <c r="I133" s="123"/>
      <c r="J133" s="123"/>
      <c r="K133" s="30"/>
    </row>
    <row r="134" spans="2:11" ht="25.5" customHeight="1" x14ac:dyDescent="0.2">
      <c r="B134" s="122" t="s">
        <v>337</v>
      </c>
      <c r="C134" s="123"/>
      <c r="D134" s="123"/>
      <c r="E134" s="123"/>
      <c r="F134" s="123"/>
      <c r="G134" s="123"/>
      <c r="H134" s="123"/>
      <c r="I134" s="123"/>
      <c r="J134" s="123"/>
      <c r="K134" s="30"/>
    </row>
    <row r="135" spans="2:11" ht="12.75" customHeight="1" x14ac:dyDescent="0.2">
      <c r="B135" s="122" t="s">
        <v>338</v>
      </c>
      <c r="C135" s="123"/>
      <c r="D135" s="123"/>
      <c r="E135" s="123"/>
      <c r="F135" s="123"/>
      <c r="G135" s="123"/>
      <c r="H135" s="123"/>
      <c r="I135" s="123"/>
      <c r="J135" s="123"/>
      <c r="K135" s="30"/>
    </row>
    <row r="136" spans="2:11" ht="12.75" customHeight="1" x14ac:dyDescent="0.2">
      <c r="B136" s="122" t="s">
        <v>339</v>
      </c>
      <c r="C136" s="123"/>
      <c r="D136" s="123"/>
      <c r="E136" s="123"/>
      <c r="F136" s="123"/>
      <c r="G136" s="123"/>
      <c r="H136" s="123"/>
      <c r="I136" s="123"/>
      <c r="J136" s="123"/>
      <c r="K136" s="30"/>
    </row>
    <row r="137" spans="2:11" ht="12.75" customHeight="1" x14ac:dyDescent="0.2">
      <c r="B137" s="122" t="s">
        <v>340</v>
      </c>
      <c r="C137" s="123"/>
      <c r="D137" s="123"/>
      <c r="E137" s="123"/>
      <c r="F137" s="123"/>
      <c r="G137" s="123"/>
      <c r="H137" s="123"/>
      <c r="I137" s="123"/>
      <c r="J137" s="123"/>
      <c r="K137" s="30"/>
    </row>
    <row r="138" spans="2:11" ht="12.75" customHeight="1" x14ac:dyDescent="0.2">
      <c r="B138" s="97"/>
      <c r="C138" s="97"/>
      <c r="D138" s="96"/>
      <c r="E138" s="96"/>
      <c r="F138" s="96"/>
      <c r="G138" s="96"/>
      <c r="H138" s="98"/>
      <c r="I138" s="98"/>
      <c r="J138" s="25"/>
      <c r="K138" s="30"/>
    </row>
    <row r="139" spans="2:11" ht="12.75" customHeight="1" x14ac:dyDescent="0.2">
      <c r="B139" s="124" t="s">
        <v>114</v>
      </c>
      <c r="C139" s="119"/>
      <c r="D139" s="119"/>
      <c r="E139" s="119"/>
      <c r="F139" s="119"/>
      <c r="G139" s="119"/>
      <c r="H139" s="117"/>
      <c r="I139" s="41" t="s">
        <v>41</v>
      </c>
      <c r="J139" s="26" t="s">
        <v>30</v>
      </c>
      <c r="K139" s="30"/>
    </row>
    <row r="140" spans="2:11" ht="12.75" customHeight="1" x14ac:dyDescent="0.2">
      <c r="B140" s="57"/>
      <c r="C140" s="50"/>
      <c r="D140" s="51"/>
      <c r="E140" s="51"/>
      <c r="F140" s="58"/>
      <c r="G140" s="59" t="s">
        <v>113</v>
      </c>
      <c r="H140" s="60" t="s">
        <v>115</v>
      </c>
      <c r="I140" s="41"/>
      <c r="J140" s="52"/>
      <c r="K140" s="30"/>
    </row>
    <row r="141" spans="2:11" ht="12.75" customHeight="1" x14ac:dyDescent="0.2">
      <c r="B141" s="26" t="s">
        <v>5</v>
      </c>
      <c r="C141" s="125" t="s">
        <v>116</v>
      </c>
      <c r="D141" s="119"/>
      <c r="E141" s="119"/>
      <c r="F141" s="117"/>
      <c r="G141" s="172">
        <f>F131</f>
        <v>62.537000000000006</v>
      </c>
      <c r="H141" s="61">
        <v>1</v>
      </c>
      <c r="I141" s="37">
        <f t="shared" ref="I141:I146" si="6">J141/$J$40</f>
        <v>5.0070297137513381E-3</v>
      </c>
      <c r="J141" s="53">
        <f t="shared" ref="J141:J146" si="7">($G$141*H141)/12</f>
        <v>5.2114166666666675</v>
      </c>
      <c r="K141" s="30"/>
    </row>
    <row r="142" spans="2:11" ht="12.75" customHeight="1" x14ac:dyDescent="0.2">
      <c r="B142" s="26" t="s">
        <v>7</v>
      </c>
      <c r="C142" s="125" t="s">
        <v>117</v>
      </c>
      <c r="D142" s="119"/>
      <c r="E142" s="119"/>
      <c r="F142" s="117"/>
      <c r="G142" s="173"/>
      <c r="H142" s="61">
        <v>1</v>
      </c>
      <c r="I142" s="37">
        <f t="shared" si="6"/>
        <v>5.0070297137513381E-3</v>
      </c>
      <c r="J142" s="53">
        <f t="shared" si="7"/>
        <v>5.2114166666666675</v>
      </c>
      <c r="K142" s="30"/>
    </row>
    <row r="143" spans="2:11" ht="12.75" customHeight="1" x14ac:dyDescent="0.2">
      <c r="B143" s="26" t="s">
        <v>9</v>
      </c>
      <c r="C143" s="125" t="s">
        <v>118</v>
      </c>
      <c r="D143" s="119"/>
      <c r="E143" s="119"/>
      <c r="F143" s="117"/>
      <c r="G143" s="173"/>
      <c r="H143" s="61">
        <v>1</v>
      </c>
      <c r="I143" s="37">
        <f t="shared" si="6"/>
        <v>5.0070297137513381E-3</v>
      </c>
      <c r="J143" s="53">
        <f t="shared" si="7"/>
        <v>5.2114166666666675</v>
      </c>
      <c r="K143" s="30"/>
    </row>
    <row r="144" spans="2:11" ht="12.75" customHeight="1" x14ac:dyDescent="0.2">
      <c r="B144" s="26" t="s">
        <v>11</v>
      </c>
      <c r="C144" s="125" t="s">
        <v>341</v>
      </c>
      <c r="D144" s="119"/>
      <c r="E144" s="119"/>
      <c r="F144" s="117"/>
      <c r="G144" s="173"/>
      <c r="H144" s="61">
        <v>1</v>
      </c>
      <c r="I144" s="37">
        <f t="shared" si="6"/>
        <v>5.0070297137513381E-3</v>
      </c>
      <c r="J144" s="53">
        <f t="shared" si="7"/>
        <v>5.2114166666666675</v>
      </c>
      <c r="K144" s="30"/>
    </row>
    <row r="145" spans="2:11" ht="12.75" customHeight="1" x14ac:dyDescent="0.2">
      <c r="B145" s="26" t="s">
        <v>14</v>
      </c>
      <c r="C145" s="125" t="s">
        <v>119</v>
      </c>
      <c r="D145" s="119"/>
      <c r="E145" s="119"/>
      <c r="F145" s="117"/>
      <c r="G145" s="173"/>
      <c r="H145" s="61">
        <v>1</v>
      </c>
      <c r="I145" s="37">
        <f t="shared" si="6"/>
        <v>5.0070297137513381E-3</v>
      </c>
      <c r="J145" s="53">
        <f t="shared" si="7"/>
        <v>5.2114166666666675</v>
      </c>
      <c r="K145" s="30"/>
    </row>
    <row r="146" spans="2:11" ht="12.75" customHeight="1" x14ac:dyDescent="0.2">
      <c r="B146" s="26" t="s">
        <v>36</v>
      </c>
      <c r="C146" s="125" t="s">
        <v>120</v>
      </c>
      <c r="D146" s="119"/>
      <c r="E146" s="119"/>
      <c r="F146" s="117"/>
      <c r="G146" s="174"/>
      <c r="H146" s="61">
        <v>1</v>
      </c>
      <c r="I146" s="37">
        <f t="shared" si="6"/>
        <v>5.0070297137513381E-3</v>
      </c>
      <c r="J146" s="53">
        <f t="shared" si="7"/>
        <v>5.2114166666666675</v>
      </c>
      <c r="K146" s="30"/>
    </row>
    <row r="147" spans="2:11" ht="12.75" customHeight="1" x14ac:dyDescent="0.2">
      <c r="B147" s="127" t="s">
        <v>121</v>
      </c>
      <c r="C147" s="119"/>
      <c r="D147" s="119"/>
      <c r="E147" s="119"/>
      <c r="F147" s="119"/>
      <c r="G147" s="119"/>
      <c r="H147" s="117"/>
      <c r="I147" s="32">
        <f>TRUNC(SUM(I141:I146),4)</f>
        <v>0.03</v>
      </c>
      <c r="J147" s="1">
        <f>TRUNC(SUM(J141:J146),2)</f>
        <v>31.26</v>
      </c>
      <c r="K147" s="30"/>
    </row>
    <row r="148" spans="2:11" ht="8.25" customHeight="1" x14ac:dyDescent="0.2">
      <c r="B148" s="47"/>
      <c r="C148" s="47"/>
      <c r="D148" s="47"/>
      <c r="E148" s="47"/>
      <c r="F148" s="47"/>
      <c r="G148" s="47"/>
      <c r="H148" s="47"/>
      <c r="I148" s="62"/>
      <c r="J148" s="48"/>
      <c r="K148" s="30"/>
    </row>
    <row r="149" spans="2:11" ht="31.5" customHeight="1" x14ac:dyDescent="0.2">
      <c r="B149" s="130" t="s">
        <v>342</v>
      </c>
      <c r="C149" s="123"/>
      <c r="D149" s="123"/>
      <c r="E149" s="123"/>
      <c r="F149" s="123"/>
      <c r="G149" s="123"/>
      <c r="H149" s="123"/>
      <c r="I149" s="123"/>
      <c r="J149" s="123"/>
      <c r="K149" s="30"/>
    </row>
    <row r="150" spans="2:11" ht="10.5" customHeight="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30"/>
    </row>
    <row r="151" spans="2:11" ht="12.75" customHeight="1" x14ac:dyDescent="0.2">
      <c r="B151" s="28"/>
      <c r="C151" s="28"/>
      <c r="D151" s="28"/>
      <c r="E151" s="28"/>
      <c r="F151" s="28"/>
      <c r="G151" s="28"/>
      <c r="H151" s="28"/>
      <c r="I151" s="33"/>
      <c r="J151" s="29"/>
      <c r="K151" s="30"/>
    </row>
    <row r="152" spans="2:11" ht="12.75" customHeight="1" x14ac:dyDescent="0.2">
      <c r="B152" s="124" t="s">
        <v>122</v>
      </c>
      <c r="C152" s="119"/>
      <c r="D152" s="119"/>
      <c r="E152" s="119"/>
      <c r="F152" s="119"/>
      <c r="G152" s="119"/>
      <c r="H152" s="119"/>
      <c r="I152" s="119"/>
      <c r="J152" s="117"/>
      <c r="K152" s="30"/>
    </row>
    <row r="153" spans="2:11" ht="12.75" customHeight="1" x14ac:dyDescent="0.2">
      <c r="B153" s="124" t="s">
        <v>123</v>
      </c>
      <c r="C153" s="119"/>
      <c r="D153" s="119"/>
      <c r="E153" s="119"/>
      <c r="F153" s="119"/>
      <c r="G153" s="119"/>
      <c r="H153" s="119"/>
      <c r="I153" s="117"/>
      <c r="J153" s="26" t="s">
        <v>30</v>
      </c>
      <c r="K153" s="30"/>
    </row>
    <row r="154" spans="2:11" ht="12.75" customHeight="1" x14ac:dyDescent="0.2">
      <c r="B154" s="26" t="s">
        <v>124</v>
      </c>
      <c r="C154" s="125" t="s">
        <v>125</v>
      </c>
      <c r="D154" s="119"/>
      <c r="E154" s="119"/>
      <c r="F154" s="119"/>
      <c r="G154" s="119"/>
      <c r="H154" s="119"/>
      <c r="I154" s="117"/>
      <c r="J154" s="27">
        <f>J147</f>
        <v>31.26</v>
      </c>
      <c r="K154" s="30"/>
    </row>
    <row r="155" spans="2:11" ht="12.75" customHeight="1" x14ac:dyDescent="0.2">
      <c r="B155" s="26" t="s">
        <v>126</v>
      </c>
      <c r="C155" s="125" t="s">
        <v>127</v>
      </c>
      <c r="D155" s="119"/>
      <c r="E155" s="119"/>
      <c r="F155" s="119"/>
      <c r="G155" s="119"/>
      <c r="H155" s="119"/>
      <c r="I155" s="117"/>
      <c r="J155" s="27">
        <v>0</v>
      </c>
      <c r="K155" s="30"/>
    </row>
    <row r="156" spans="2:11" ht="12.75" customHeight="1" x14ac:dyDescent="0.2">
      <c r="B156" s="127" t="s">
        <v>128</v>
      </c>
      <c r="C156" s="119"/>
      <c r="D156" s="119"/>
      <c r="E156" s="119"/>
      <c r="F156" s="119"/>
      <c r="G156" s="119"/>
      <c r="H156" s="119"/>
      <c r="I156" s="117"/>
      <c r="J156" s="1">
        <f>SUM(J154:J155)</f>
        <v>31.26</v>
      </c>
      <c r="K156" s="30"/>
    </row>
    <row r="157" spans="2:11" ht="12.75" customHeight="1" x14ac:dyDescent="0.2">
      <c r="B157" s="47"/>
      <c r="C157" s="47"/>
      <c r="D157" s="47"/>
      <c r="E157" s="47"/>
      <c r="F157" s="47"/>
      <c r="G157" s="47"/>
      <c r="H157" s="47"/>
      <c r="I157" s="47"/>
      <c r="J157" s="48"/>
      <c r="K157" s="30"/>
    </row>
    <row r="158" spans="2:11" ht="12.75" customHeight="1" x14ac:dyDescent="0.2">
      <c r="B158" s="124" t="s">
        <v>186</v>
      </c>
      <c r="C158" s="119"/>
      <c r="D158" s="119"/>
      <c r="E158" s="119"/>
      <c r="F158" s="119"/>
      <c r="G158" s="119"/>
      <c r="H158" s="119"/>
      <c r="I158" s="119"/>
      <c r="J158" s="117"/>
      <c r="K158" s="30"/>
    </row>
    <row r="159" spans="2:11" ht="12.75" customHeight="1" x14ac:dyDescent="0.2">
      <c r="B159" s="125"/>
      <c r="C159" s="119"/>
      <c r="D159" s="117"/>
      <c r="E159" s="120" t="s">
        <v>130</v>
      </c>
      <c r="F159" s="117"/>
      <c r="G159" s="30" t="s">
        <v>76</v>
      </c>
      <c r="H159" s="63" t="s">
        <v>187</v>
      </c>
      <c r="I159" s="120" t="s">
        <v>188</v>
      </c>
      <c r="J159" s="117"/>
      <c r="K159" s="30"/>
    </row>
    <row r="160" spans="2:11" ht="12.75" customHeight="1" x14ac:dyDescent="0.2">
      <c r="B160" s="125"/>
      <c r="C160" s="119"/>
      <c r="D160" s="117"/>
      <c r="E160" s="126">
        <f>J40+J85+J103+J127</f>
        <v>1876.1100000000001</v>
      </c>
      <c r="F160" s="117"/>
      <c r="G160" s="64">
        <v>1.61E-2</v>
      </c>
      <c r="H160" s="27"/>
      <c r="I160" s="126">
        <f>E160*G160</f>
        <v>30.205371000000003</v>
      </c>
      <c r="J160" s="117"/>
      <c r="K160" s="30"/>
    </row>
    <row r="161" spans="2:16" ht="12.75" customHeight="1" x14ac:dyDescent="0.2">
      <c r="B161" s="120" t="s">
        <v>132</v>
      </c>
      <c r="C161" s="119"/>
      <c r="D161" s="119"/>
      <c r="E161" s="119"/>
      <c r="F161" s="119"/>
      <c r="G161" s="119"/>
      <c r="H161" s="117"/>
      <c r="I161" s="126">
        <f>SUM(I160:J160)</f>
        <v>30.205371000000003</v>
      </c>
      <c r="J161" s="117"/>
      <c r="K161" s="30"/>
    </row>
    <row r="162" spans="2:16" ht="11.25" customHeight="1" x14ac:dyDescent="0.2">
      <c r="B162" s="28"/>
      <c r="C162" s="28"/>
      <c r="D162" s="28"/>
      <c r="E162" s="28"/>
      <c r="F162" s="28"/>
      <c r="G162" s="28"/>
      <c r="H162" s="28"/>
      <c r="I162" s="28"/>
      <c r="J162" s="29"/>
      <c r="K162" s="30"/>
    </row>
    <row r="163" spans="2:16" ht="39" customHeight="1" x14ac:dyDescent="0.2">
      <c r="B163" s="122" t="s">
        <v>343</v>
      </c>
      <c r="C163" s="123"/>
      <c r="D163" s="123"/>
      <c r="E163" s="123"/>
      <c r="F163" s="123"/>
      <c r="G163" s="123"/>
      <c r="H163" s="123"/>
      <c r="I163" s="123"/>
      <c r="J163" s="123"/>
      <c r="K163" s="30"/>
    </row>
    <row r="164" spans="2:16" ht="12.75" customHeight="1" x14ac:dyDescent="0.2">
      <c r="B164" s="97"/>
      <c r="C164" s="97"/>
      <c r="D164" s="97"/>
      <c r="E164" s="97"/>
      <c r="F164" s="97"/>
      <c r="G164" s="97"/>
      <c r="H164" s="97"/>
      <c r="I164" s="97"/>
      <c r="J164" s="97"/>
      <c r="K164" s="30"/>
    </row>
    <row r="165" spans="2:16" ht="12.75" customHeight="1" x14ac:dyDescent="0.2">
      <c r="B165" s="97"/>
      <c r="C165" s="97"/>
      <c r="D165" s="97"/>
      <c r="E165" s="97"/>
      <c r="F165" s="97"/>
      <c r="G165" s="97"/>
      <c r="H165" s="97"/>
      <c r="I165" s="97"/>
      <c r="J165" s="97"/>
      <c r="K165" s="30"/>
    </row>
    <row r="166" spans="2:16" ht="12.75" customHeight="1" x14ac:dyDescent="0.2">
      <c r="B166" s="124" t="s">
        <v>139</v>
      </c>
      <c r="C166" s="119"/>
      <c r="D166" s="119"/>
      <c r="E166" s="119"/>
      <c r="F166" s="119"/>
      <c r="G166" s="119"/>
      <c r="H166" s="119"/>
      <c r="I166" s="119"/>
      <c r="J166" s="117"/>
      <c r="K166" s="30"/>
    </row>
    <row r="167" spans="2:16" ht="12.75" customHeight="1" x14ac:dyDescent="0.2">
      <c r="B167" s="26">
        <v>5</v>
      </c>
      <c r="C167" s="127" t="s">
        <v>140</v>
      </c>
      <c r="D167" s="119"/>
      <c r="E167" s="119"/>
      <c r="F167" s="119"/>
      <c r="G167" s="119"/>
      <c r="H167" s="117"/>
      <c r="I167" s="26"/>
      <c r="J167" s="26" t="s">
        <v>30</v>
      </c>
      <c r="K167" s="30"/>
    </row>
    <row r="168" spans="2:16" ht="12.75" customHeight="1" x14ac:dyDescent="0.2">
      <c r="B168" s="26" t="s">
        <v>5</v>
      </c>
      <c r="C168" s="170" t="s">
        <v>347</v>
      </c>
      <c r="D168" s="119"/>
      <c r="E168" s="119"/>
      <c r="F168" s="119"/>
      <c r="G168" s="119"/>
      <c r="H168" s="117"/>
      <c r="I168" s="18" t="s">
        <v>142</v>
      </c>
      <c r="J168" s="65">
        <f>UNIFORMES!E9</f>
        <v>55.195</v>
      </c>
      <c r="K168" s="30"/>
      <c r="P168" s="30"/>
    </row>
    <row r="169" spans="2:16" ht="12.75" customHeight="1" x14ac:dyDescent="0.2">
      <c r="B169" s="26" t="s">
        <v>7</v>
      </c>
      <c r="C169" s="170" t="s">
        <v>143</v>
      </c>
      <c r="D169" s="119"/>
      <c r="E169" s="119"/>
      <c r="F169" s="119"/>
      <c r="G169" s="119"/>
      <c r="H169" s="117"/>
      <c r="I169" s="60" t="s">
        <v>142</v>
      </c>
      <c r="J169" s="27">
        <f>FERRAMENTAS!F59</f>
        <v>24.628458333333331</v>
      </c>
      <c r="K169" s="30"/>
    </row>
    <row r="170" spans="2:16" ht="12.75" customHeight="1" x14ac:dyDescent="0.2">
      <c r="B170" s="26" t="s">
        <v>9</v>
      </c>
      <c r="C170" s="170" t="s">
        <v>189</v>
      </c>
      <c r="D170" s="119"/>
      <c r="E170" s="119"/>
      <c r="F170" s="119"/>
      <c r="G170" s="119"/>
      <c r="H170" s="117"/>
      <c r="I170" s="60" t="s">
        <v>142</v>
      </c>
      <c r="J170" s="27">
        <f>EPIS!F22</f>
        <v>82.195000000000007</v>
      </c>
      <c r="K170" s="30"/>
    </row>
    <row r="171" spans="2:16" ht="12.75" customHeight="1" x14ac:dyDescent="0.2">
      <c r="B171" s="26" t="s">
        <v>11</v>
      </c>
      <c r="C171" s="170" t="s">
        <v>37</v>
      </c>
      <c r="D171" s="119"/>
      <c r="E171" s="119"/>
      <c r="F171" s="119"/>
      <c r="G171" s="119"/>
      <c r="H171" s="117"/>
      <c r="I171" s="18" t="s">
        <v>142</v>
      </c>
      <c r="J171" s="66">
        <v>0</v>
      </c>
      <c r="K171" s="30"/>
    </row>
    <row r="172" spans="2:16" ht="12.75" customHeight="1" x14ac:dyDescent="0.2">
      <c r="B172" s="127" t="s">
        <v>145</v>
      </c>
      <c r="C172" s="119"/>
      <c r="D172" s="119"/>
      <c r="E172" s="119"/>
      <c r="F172" s="119"/>
      <c r="G172" s="119"/>
      <c r="H172" s="117"/>
      <c r="I172" s="32" t="s">
        <v>142</v>
      </c>
      <c r="J172" s="1">
        <f>TRUNC(SUM(J168:J171),2)</f>
        <v>162.01</v>
      </c>
      <c r="K172" s="30"/>
    </row>
    <row r="173" spans="2:16" ht="12.75" customHeight="1" x14ac:dyDescent="0.2">
      <c r="B173" s="171"/>
      <c r="C173" s="119"/>
      <c r="D173" s="119"/>
      <c r="E173" s="119"/>
      <c r="F173" s="119"/>
      <c r="G173" s="119"/>
      <c r="H173" s="119"/>
      <c r="I173" s="119"/>
      <c r="J173" s="166"/>
      <c r="K173" s="30"/>
    </row>
    <row r="174" spans="2:16" ht="12.75" customHeight="1" x14ac:dyDescent="0.2">
      <c r="B174" s="124" t="s">
        <v>146</v>
      </c>
      <c r="C174" s="119"/>
      <c r="D174" s="119"/>
      <c r="E174" s="119"/>
      <c r="F174" s="119"/>
      <c r="G174" s="119"/>
      <c r="H174" s="119"/>
      <c r="I174" s="119"/>
      <c r="J174" s="117"/>
      <c r="K174" s="30"/>
    </row>
    <row r="175" spans="2:16" ht="12.75" customHeight="1" x14ac:dyDescent="0.2">
      <c r="B175" s="26">
        <v>6</v>
      </c>
      <c r="C175" s="127" t="s">
        <v>147</v>
      </c>
      <c r="D175" s="119"/>
      <c r="E175" s="119"/>
      <c r="F175" s="119"/>
      <c r="G175" s="119"/>
      <c r="H175" s="117"/>
      <c r="I175" s="41" t="s">
        <v>41</v>
      </c>
      <c r="J175" s="26" t="s">
        <v>30</v>
      </c>
      <c r="K175" s="30"/>
    </row>
    <row r="176" spans="2:16" ht="12.75" customHeight="1" x14ac:dyDescent="0.2">
      <c r="B176" s="26" t="s">
        <v>5</v>
      </c>
      <c r="C176" s="125" t="s">
        <v>148</v>
      </c>
      <c r="D176" s="119"/>
      <c r="E176" s="119"/>
      <c r="F176" s="119"/>
      <c r="G176" s="119"/>
      <c r="H176" s="117"/>
      <c r="I176" s="64">
        <v>5.0700000000000002E-2</v>
      </c>
      <c r="J176" s="53">
        <f>TRUNC(I176*J194,2)</f>
        <v>104.91</v>
      </c>
      <c r="K176" s="30"/>
    </row>
    <row r="177" spans="2:12" ht="12.75" customHeight="1" x14ac:dyDescent="0.2">
      <c r="B177" s="26" t="s">
        <v>7</v>
      </c>
      <c r="C177" s="125" t="s">
        <v>149</v>
      </c>
      <c r="D177" s="119"/>
      <c r="E177" s="119"/>
      <c r="F177" s="119"/>
      <c r="G177" s="119"/>
      <c r="H177" s="117"/>
      <c r="I177" s="64">
        <v>5.3800000000000001E-2</v>
      </c>
      <c r="J177" s="53">
        <f>TRUNC(I177*(J176+J194),2)</f>
        <v>116.97</v>
      </c>
      <c r="K177" s="30"/>
    </row>
    <row r="178" spans="2:12" ht="12.75" customHeight="1" x14ac:dyDescent="0.2">
      <c r="B178" s="26" t="s">
        <v>9</v>
      </c>
      <c r="C178" s="124" t="s">
        <v>150</v>
      </c>
      <c r="D178" s="119"/>
      <c r="E178" s="119"/>
      <c r="F178" s="119"/>
      <c r="G178" s="119"/>
      <c r="H178" s="117"/>
      <c r="I178" s="37"/>
      <c r="J178" s="99"/>
      <c r="K178" s="30"/>
    </row>
    <row r="179" spans="2:12" ht="12.75" customHeight="1" x14ac:dyDescent="0.2">
      <c r="B179" s="26" t="s">
        <v>151</v>
      </c>
      <c r="C179" s="125" t="s">
        <v>152</v>
      </c>
      <c r="D179" s="119"/>
      <c r="E179" s="119"/>
      <c r="F179" s="119"/>
      <c r="G179" s="119"/>
      <c r="H179" s="166"/>
      <c r="I179" s="100">
        <v>1.6500000000000001E-2</v>
      </c>
      <c r="J179" s="101">
        <f>((J194)/1-(I182))*I179</f>
        <v>34.142418750000004</v>
      </c>
      <c r="K179" s="30"/>
    </row>
    <row r="180" spans="2:12" ht="12.75" customHeight="1" x14ac:dyDescent="0.2">
      <c r="B180" s="26" t="s">
        <v>153</v>
      </c>
      <c r="C180" s="125" t="s">
        <v>136</v>
      </c>
      <c r="D180" s="119"/>
      <c r="E180" s="119"/>
      <c r="F180" s="119"/>
      <c r="G180" s="119"/>
      <c r="H180" s="166"/>
      <c r="I180" s="100">
        <v>7.5999999999999998E-2</v>
      </c>
      <c r="J180" s="101">
        <f>((J194)/1-(I182))*I180</f>
        <v>157.26205000000002</v>
      </c>
      <c r="K180" s="30"/>
    </row>
    <row r="181" spans="2:12" ht="12.75" customHeight="1" x14ac:dyDescent="0.2">
      <c r="B181" s="26" t="s">
        <v>154</v>
      </c>
      <c r="C181" s="125" t="s">
        <v>155</v>
      </c>
      <c r="D181" s="119"/>
      <c r="E181" s="119"/>
      <c r="F181" s="119"/>
      <c r="G181" s="119"/>
      <c r="H181" s="166"/>
      <c r="I181" s="102">
        <v>0.05</v>
      </c>
      <c r="J181" s="101">
        <f>((J194)/1-(I182))*I181</f>
        <v>103.46187500000002</v>
      </c>
      <c r="K181" s="30"/>
    </row>
    <row r="182" spans="2:12" ht="12.75" customHeight="1" x14ac:dyDescent="0.2">
      <c r="B182" s="127" t="s">
        <v>156</v>
      </c>
      <c r="C182" s="119"/>
      <c r="D182" s="119"/>
      <c r="E182" s="119"/>
      <c r="F182" s="119"/>
      <c r="G182" s="119"/>
      <c r="H182" s="166"/>
      <c r="I182" s="103">
        <f>SUM(I179:I181)</f>
        <v>0.14250000000000002</v>
      </c>
      <c r="J182" s="104">
        <f>TRUNC(SUM(J176:J181),2)</f>
        <v>516.74</v>
      </c>
      <c r="K182" s="30"/>
    </row>
    <row r="183" spans="2:12" ht="12.75" customHeight="1" x14ac:dyDescent="0.2">
      <c r="B183" s="17"/>
      <c r="C183" s="175"/>
      <c r="D183" s="123"/>
      <c r="E183" s="123"/>
      <c r="F183" s="123"/>
      <c r="G183" s="123"/>
      <c r="H183" s="123"/>
      <c r="I183" s="123"/>
      <c r="J183" s="123"/>
    </row>
    <row r="184" spans="2:12" ht="12.75" customHeight="1" x14ac:dyDescent="0.2">
      <c r="B184" s="35"/>
      <c r="C184" s="67"/>
      <c r="D184" s="67"/>
      <c r="E184" s="67"/>
      <c r="F184" s="67"/>
      <c r="G184" s="67"/>
      <c r="H184" s="67"/>
      <c r="I184" s="68"/>
      <c r="J184" s="69"/>
      <c r="L184" s="70"/>
    </row>
    <row r="185" spans="2:12" ht="12.75" customHeight="1" x14ac:dyDescent="0.2">
      <c r="B185" s="108" t="s">
        <v>157</v>
      </c>
      <c r="L185" s="70"/>
    </row>
    <row r="186" spans="2:12" ht="12.75" customHeight="1" x14ac:dyDescent="0.2"/>
    <row r="187" spans="2:12" ht="12.75" customHeight="1" x14ac:dyDescent="0.2">
      <c r="B187" s="127" t="s">
        <v>158</v>
      </c>
      <c r="C187" s="119"/>
      <c r="D187" s="119"/>
      <c r="E187" s="119"/>
      <c r="F187" s="119"/>
      <c r="G187" s="119"/>
      <c r="H187" s="119"/>
      <c r="I187" s="119"/>
      <c r="J187" s="117"/>
      <c r="L187" s="71"/>
    </row>
    <row r="188" spans="2:12" ht="12.75" customHeight="1" x14ac:dyDescent="0.2">
      <c r="B188" s="127" t="s">
        <v>159</v>
      </c>
      <c r="C188" s="119"/>
      <c r="D188" s="119"/>
      <c r="E188" s="119"/>
      <c r="F188" s="119"/>
      <c r="G188" s="119"/>
      <c r="H188" s="119"/>
      <c r="I188" s="117"/>
      <c r="J188" s="26" t="s">
        <v>30</v>
      </c>
    </row>
    <row r="189" spans="2:12" ht="12.75" customHeight="1" x14ac:dyDescent="0.2">
      <c r="B189" s="18" t="s">
        <v>5</v>
      </c>
      <c r="C189" s="125" t="str">
        <f>B32</f>
        <v>MÓDULO 1 - COMPOSIÇÃO DA REMUNERAÇÃO</v>
      </c>
      <c r="D189" s="119"/>
      <c r="E189" s="119"/>
      <c r="F189" s="119"/>
      <c r="G189" s="119"/>
      <c r="H189" s="119"/>
      <c r="I189" s="117"/>
      <c r="J189" s="27">
        <f>J40</f>
        <v>1040.82</v>
      </c>
    </row>
    <row r="190" spans="2:12" ht="12.75" customHeight="1" x14ac:dyDescent="0.2">
      <c r="B190" s="18" t="s">
        <v>7</v>
      </c>
      <c r="C190" s="125" t="str">
        <f>B44</f>
        <v>MÓDULO 2 – ENCARGOS E BENEFÍCIOS ANUAIS, MENSAIS E DIÁRIOS</v>
      </c>
      <c r="D190" s="119"/>
      <c r="E190" s="119"/>
      <c r="F190" s="119"/>
      <c r="G190" s="119"/>
      <c r="H190" s="119"/>
      <c r="I190" s="117"/>
      <c r="J190" s="27">
        <f>J85</f>
        <v>659.87</v>
      </c>
    </row>
    <row r="191" spans="2:12" ht="12.75" customHeight="1" x14ac:dyDescent="0.2">
      <c r="B191" s="18" t="s">
        <v>9</v>
      </c>
      <c r="C191" s="125" t="str">
        <f>B87</f>
        <v>MÓDULO 3 – PROVISÃO PARA RESCISÃO</v>
      </c>
      <c r="D191" s="119"/>
      <c r="E191" s="119"/>
      <c r="F191" s="119"/>
      <c r="G191" s="119"/>
      <c r="H191" s="119"/>
      <c r="I191" s="117"/>
      <c r="J191" s="27">
        <f>J103</f>
        <v>175.42</v>
      </c>
      <c r="L191" s="71"/>
    </row>
    <row r="192" spans="2:12" ht="12.75" customHeight="1" x14ac:dyDescent="0.2">
      <c r="B192" s="18" t="s">
        <v>11</v>
      </c>
      <c r="C192" s="125" t="str">
        <f>B112</f>
        <v>MÓDULO 4 – CUSTO DE REPOSIÇÃO DO PROFISSIONAL AUSENTE</v>
      </c>
      <c r="D192" s="119"/>
      <c r="E192" s="119"/>
      <c r="F192" s="119"/>
      <c r="G192" s="119"/>
      <c r="H192" s="119"/>
      <c r="I192" s="117"/>
      <c r="J192" s="27">
        <f>J156</f>
        <v>31.26</v>
      </c>
      <c r="L192" s="71"/>
    </row>
    <row r="193" spans="2:12" ht="12.75" customHeight="1" x14ac:dyDescent="0.2">
      <c r="B193" s="18" t="s">
        <v>14</v>
      </c>
      <c r="C193" s="125" t="str">
        <f>B166</f>
        <v>MÓDULO 5 – INSUMOS DIVERSOS</v>
      </c>
      <c r="D193" s="119"/>
      <c r="E193" s="119"/>
      <c r="F193" s="119"/>
      <c r="G193" s="119"/>
      <c r="H193" s="119"/>
      <c r="I193" s="117"/>
      <c r="J193" s="27">
        <f>J172</f>
        <v>162.01</v>
      </c>
    </row>
    <row r="194" spans="2:12" ht="12.75" customHeight="1" x14ac:dyDescent="0.2">
      <c r="B194" s="26"/>
      <c r="C194" s="127" t="s">
        <v>160</v>
      </c>
      <c r="D194" s="119"/>
      <c r="E194" s="119"/>
      <c r="F194" s="119"/>
      <c r="G194" s="119"/>
      <c r="H194" s="119"/>
      <c r="I194" s="117"/>
      <c r="J194" s="1">
        <f>TRUNC(SUM(J189:J193),2)</f>
        <v>2069.38</v>
      </c>
      <c r="L194" s="70"/>
    </row>
    <row r="195" spans="2:12" ht="12.75" customHeight="1" x14ac:dyDescent="0.2">
      <c r="B195" s="18" t="s">
        <v>36</v>
      </c>
      <c r="C195" s="125" t="str">
        <f>B174</f>
        <v>MÓDULO 6 – CUSTOS INDIRETOS, TRIBUTOS E LUCRO</v>
      </c>
      <c r="D195" s="119"/>
      <c r="E195" s="119"/>
      <c r="F195" s="119"/>
      <c r="G195" s="119"/>
      <c r="H195" s="119"/>
      <c r="I195" s="117"/>
      <c r="J195" s="27">
        <f>J182</f>
        <v>516.74</v>
      </c>
    </row>
    <row r="196" spans="2:12" ht="12.75" customHeight="1" x14ac:dyDescent="0.2">
      <c r="B196" s="127" t="s">
        <v>161</v>
      </c>
      <c r="C196" s="119"/>
      <c r="D196" s="119"/>
      <c r="E196" s="119"/>
      <c r="F196" s="119"/>
      <c r="G196" s="119"/>
      <c r="H196" s="119"/>
      <c r="I196" s="117"/>
      <c r="J196" s="1">
        <f>TRUNC(SUM(J194:J195),2)</f>
        <v>2586.12</v>
      </c>
    </row>
    <row r="197" spans="2:12" ht="12.75" customHeight="1" x14ac:dyDescent="0.2">
      <c r="J197" s="70"/>
    </row>
    <row r="198" spans="2:12" ht="12.75" hidden="1" customHeight="1" x14ac:dyDescent="0.2">
      <c r="B198" s="17"/>
      <c r="C198" s="135" t="s">
        <v>162</v>
      </c>
      <c r="D198" s="123"/>
      <c r="E198" s="123"/>
      <c r="F198" s="123"/>
      <c r="G198" s="123"/>
      <c r="H198" s="123"/>
      <c r="I198" s="28"/>
      <c r="J198" s="28"/>
    </row>
    <row r="199" spans="2:12" ht="40.5" hidden="1" customHeight="1" x14ac:dyDescent="0.2">
      <c r="B199" s="165" t="s">
        <v>163</v>
      </c>
      <c r="C199" s="158"/>
      <c r="D199" s="165" t="s">
        <v>164</v>
      </c>
      <c r="E199" s="158"/>
      <c r="F199" s="165" t="s">
        <v>165</v>
      </c>
      <c r="G199" s="158"/>
      <c r="H199" s="72" t="s">
        <v>166</v>
      </c>
      <c r="I199" s="73" t="s">
        <v>167</v>
      </c>
      <c r="J199" s="74" t="s">
        <v>30</v>
      </c>
    </row>
    <row r="200" spans="2:12" ht="12.75" hidden="1" customHeight="1" x14ac:dyDescent="0.2">
      <c r="B200" s="151" t="s">
        <v>168</v>
      </c>
      <c r="C200" s="152"/>
      <c r="D200" s="153" t="s">
        <v>169</v>
      </c>
      <c r="E200" s="154"/>
      <c r="F200" s="155"/>
      <c r="G200" s="156"/>
      <c r="H200" s="75" t="s">
        <v>169</v>
      </c>
      <c r="I200" s="76"/>
      <c r="J200" s="77">
        <v>0</v>
      </c>
    </row>
    <row r="201" spans="2:12" ht="12.75" hidden="1" customHeight="1" x14ac:dyDescent="0.2">
      <c r="B201" s="120" t="s">
        <v>170</v>
      </c>
      <c r="C201" s="117"/>
      <c r="D201" s="167" t="s">
        <v>169</v>
      </c>
      <c r="E201" s="156"/>
      <c r="F201" s="142"/>
      <c r="G201" s="143"/>
      <c r="H201" s="78" t="s">
        <v>169</v>
      </c>
      <c r="I201" s="79"/>
      <c r="J201" s="80">
        <v>0</v>
      </c>
    </row>
    <row r="202" spans="2:12" ht="12.75" hidden="1" customHeight="1" x14ac:dyDescent="0.2">
      <c r="B202" s="120" t="s">
        <v>171</v>
      </c>
      <c r="C202" s="117"/>
      <c r="D202" s="167" t="s">
        <v>169</v>
      </c>
      <c r="E202" s="156"/>
      <c r="F202" s="142"/>
      <c r="G202" s="143"/>
      <c r="H202" s="78" t="s">
        <v>169</v>
      </c>
      <c r="I202" s="79"/>
      <c r="J202" s="80">
        <v>0</v>
      </c>
    </row>
    <row r="203" spans="2:12" ht="12.75" hidden="1" customHeight="1" x14ac:dyDescent="0.2">
      <c r="B203" s="120" t="s">
        <v>172</v>
      </c>
      <c r="C203" s="117"/>
      <c r="D203" s="167" t="s">
        <v>169</v>
      </c>
      <c r="E203" s="156"/>
      <c r="F203" s="142"/>
      <c r="G203" s="143"/>
      <c r="H203" s="78" t="s">
        <v>169</v>
      </c>
      <c r="I203" s="79"/>
      <c r="J203" s="80">
        <v>0</v>
      </c>
    </row>
    <row r="204" spans="2:12" ht="12.75" hidden="1" customHeight="1" x14ac:dyDescent="0.2">
      <c r="B204" s="141"/>
      <c r="C204" s="117"/>
      <c r="D204" s="142"/>
      <c r="E204" s="143"/>
      <c r="F204" s="142"/>
      <c r="G204" s="143"/>
      <c r="H204" s="81"/>
      <c r="I204" s="82"/>
      <c r="J204" s="80"/>
    </row>
    <row r="205" spans="2:12" ht="12.75" hidden="1" customHeight="1" x14ac:dyDescent="0.2">
      <c r="B205" s="144"/>
      <c r="C205" s="145"/>
      <c r="D205" s="146"/>
      <c r="E205" s="147"/>
      <c r="F205" s="146"/>
      <c r="G205" s="147"/>
      <c r="H205" s="83"/>
      <c r="I205" s="84"/>
      <c r="J205" s="85"/>
    </row>
    <row r="206" spans="2:12" ht="12.75" hidden="1" customHeight="1" x14ac:dyDescent="0.2">
      <c r="B206" s="148" t="s">
        <v>173</v>
      </c>
      <c r="C206" s="149"/>
      <c r="D206" s="149"/>
      <c r="E206" s="149"/>
      <c r="F206" s="149"/>
      <c r="G206" s="149"/>
      <c r="H206" s="149"/>
      <c r="I206" s="150"/>
      <c r="J206" s="86">
        <f>SUM(J204:J205)</f>
        <v>0</v>
      </c>
    </row>
    <row r="207" spans="2:12" ht="12.75" hidden="1" customHeight="1" x14ac:dyDescent="0.2"/>
    <row r="208" spans="2:12" ht="12.75" hidden="1" customHeight="1" x14ac:dyDescent="0.2">
      <c r="B208" s="17" t="s">
        <v>174</v>
      </c>
      <c r="C208" s="135" t="s">
        <v>175</v>
      </c>
      <c r="D208" s="123"/>
      <c r="E208" s="123"/>
      <c r="F208" s="123"/>
      <c r="G208" s="123"/>
      <c r="H208" s="123"/>
      <c r="I208" s="28"/>
      <c r="J208" s="28"/>
    </row>
    <row r="209" spans="2:10" ht="12.75" hidden="1" customHeight="1" x14ac:dyDescent="0.2">
      <c r="B209" s="157" t="s">
        <v>176</v>
      </c>
      <c r="C209" s="139"/>
      <c r="D209" s="139"/>
      <c r="E209" s="139"/>
      <c r="F209" s="139"/>
      <c r="G209" s="139"/>
      <c r="H209" s="139"/>
      <c r="I209" s="139"/>
      <c r="J209" s="158"/>
    </row>
    <row r="210" spans="2:10" ht="12.75" hidden="1" customHeight="1" x14ac:dyDescent="0.2">
      <c r="B210" s="87"/>
      <c r="C210" s="159" t="s">
        <v>177</v>
      </c>
      <c r="D210" s="139"/>
      <c r="E210" s="139"/>
      <c r="F210" s="139"/>
      <c r="G210" s="139"/>
      <c r="H210" s="139"/>
      <c r="I210" s="158"/>
      <c r="J210" s="74" t="s">
        <v>30</v>
      </c>
    </row>
    <row r="211" spans="2:10" ht="12.75" hidden="1" customHeight="1" x14ac:dyDescent="0.2">
      <c r="B211" s="88" t="s">
        <v>5</v>
      </c>
      <c r="C211" s="160" t="s">
        <v>178</v>
      </c>
      <c r="D211" s="161"/>
      <c r="E211" s="161"/>
      <c r="F211" s="161"/>
      <c r="G211" s="161"/>
      <c r="H211" s="161"/>
      <c r="I211" s="162"/>
      <c r="J211" s="89">
        <f>J179</f>
        <v>34.142418750000004</v>
      </c>
    </row>
    <row r="212" spans="2:10" ht="12.75" hidden="1" customHeight="1" x14ac:dyDescent="0.2">
      <c r="B212" s="90" t="s">
        <v>7</v>
      </c>
      <c r="C212" s="125" t="s">
        <v>179</v>
      </c>
      <c r="D212" s="119"/>
      <c r="E212" s="119"/>
      <c r="F212" s="119"/>
      <c r="G212" s="119"/>
      <c r="H212" s="119"/>
      <c r="I212" s="117"/>
      <c r="J212" s="91" t="e">
        <f>#REF!</f>
        <v>#REF!</v>
      </c>
    </row>
    <row r="213" spans="2:10" ht="12.75" hidden="1" customHeight="1" x14ac:dyDescent="0.2">
      <c r="B213" s="90" t="s">
        <v>9</v>
      </c>
      <c r="C213" s="163" t="s">
        <v>180</v>
      </c>
      <c r="D213" s="164"/>
      <c r="E213" s="164"/>
      <c r="F213" s="164"/>
      <c r="G213" s="164"/>
      <c r="H213" s="164"/>
      <c r="I213" s="145"/>
      <c r="J213" s="91">
        <f>J182</f>
        <v>516.74</v>
      </c>
    </row>
    <row r="214" spans="2:10" ht="12.75" hidden="1" customHeight="1" x14ac:dyDescent="0.2">
      <c r="B214" s="138" t="s">
        <v>181</v>
      </c>
      <c r="C214" s="139"/>
      <c r="D214" s="139"/>
      <c r="E214" s="139"/>
      <c r="F214" s="139"/>
      <c r="G214" s="139"/>
      <c r="H214" s="139"/>
      <c r="I214" s="140"/>
      <c r="J214" s="86" t="e">
        <f>SUM(J211:J213)</f>
        <v>#REF!</v>
      </c>
    </row>
    <row r="215" spans="2:10" ht="12.75" hidden="1" customHeight="1" x14ac:dyDescent="0.2">
      <c r="B215" s="17" t="s">
        <v>182</v>
      </c>
      <c r="C215" s="30" t="s">
        <v>183</v>
      </c>
    </row>
    <row r="216" spans="2:10" ht="12.75" hidden="1" customHeight="1" x14ac:dyDescent="0.2"/>
    <row r="217" spans="2:10" ht="12.75" hidden="1" customHeight="1" x14ac:dyDescent="0.2"/>
    <row r="218" spans="2:10" ht="12.75" customHeight="1" x14ac:dyDescent="0.2"/>
    <row r="219" spans="2:10" ht="41.25" customHeight="1" x14ac:dyDescent="0.2">
      <c r="B219" s="122"/>
      <c r="C219" s="123"/>
      <c r="D219" s="123"/>
      <c r="E219" s="123"/>
      <c r="F219" s="123"/>
      <c r="G219" s="123"/>
      <c r="H219" s="123"/>
      <c r="I219" s="123"/>
      <c r="J219" s="123"/>
    </row>
    <row r="220" spans="2:10" ht="12.75" customHeight="1" x14ac:dyDescent="0.2"/>
    <row r="221" spans="2:10" ht="12.75" customHeight="1" x14ac:dyDescent="0.2"/>
    <row r="222" spans="2:10" ht="12.75" customHeight="1" x14ac:dyDescent="0.2"/>
    <row r="223" spans="2:10" ht="12.75" customHeight="1" x14ac:dyDescent="0.2"/>
    <row r="224" spans="2:10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252">
    <mergeCell ref="B147:H147"/>
    <mergeCell ref="B149:J149"/>
    <mergeCell ref="B152:J152"/>
    <mergeCell ref="B153:I153"/>
    <mergeCell ref="C154:I154"/>
    <mergeCell ref="C155:I155"/>
    <mergeCell ref="B156:I156"/>
    <mergeCell ref="C170:H170"/>
    <mergeCell ref="C171:H171"/>
    <mergeCell ref="B172:H172"/>
    <mergeCell ref="B173:J173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8:I188"/>
    <mergeCell ref="C189:I189"/>
    <mergeCell ref="C190:I190"/>
    <mergeCell ref="C191:I191"/>
    <mergeCell ref="C192:I192"/>
    <mergeCell ref="C193:I193"/>
    <mergeCell ref="C194:I194"/>
    <mergeCell ref="D200:E200"/>
    <mergeCell ref="F200:G200"/>
    <mergeCell ref="C195:I195"/>
    <mergeCell ref="B196:I196"/>
    <mergeCell ref="C198:H198"/>
    <mergeCell ref="B199:C199"/>
    <mergeCell ref="D199:E199"/>
    <mergeCell ref="F199:G199"/>
    <mergeCell ref="B200:C200"/>
    <mergeCell ref="B187:J187"/>
    <mergeCell ref="D203:E203"/>
    <mergeCell ref="F203:G203"/>
    <mergeCell ref="B201:C201"/>
    <mergeCell ref="D201:E201"/>
    <mergeCell ref="F201:G201"/>
    <mergeCell ref="B202:C202"/>
    <mergeCell ref="D202:E202"/>
    <mergeCell ref="F202:G202"/>
    <mergeCell ref="B203:C203"/>
    <mergeCell ref="C208:H208"/>
    <mergeCell ref="B209:J209"/>
    <mergeCell ref="C210:I210"/>
    <mergeCell ref="C211:I211"/>
    <mergeCell ref="C212:I212"/>
    <mergeCell ref="C213:I213"/>
    <mergeCell ref="B214:I214"/>
    <mergeCell ref="B219:J219"/>
    <mergeCell ref="B204:C204"/>
    <mergeCell ref="D204:E204"/>
    <mergeCell ref="F204:G204"/>
    <mergeCell ref="B205:C205"/>
    <mergeCell ref="D205:E205"/>
    <mergeCell ref="F205:G205"/>
    <mergeCell ref="B206:I206"/>
    <mergeCell ref="B122:C122"/>
    <mergeCell ref="D122:E122"/>
    <mergeCell ref="F122:G122"/>
    <mergeCell ref="H122:I122"/>
    <mergeCell ref="D123:E123"/>
    <mergeCell ref="F123:G123"/>
    <mergeCell ref="H123:I123"/>
    <mergeCell ref="B123:C123"/>
    <mergeCell ref="B124:C124"/>
    <mergeCell ref="D124:E124"/>
    <mergeCell ref="F124:G124"/>
    <mergeCell ref="H124:I124"/>
    <mergeCell ref="B125:C125"/>
    <mergeCell ref="D125:E125"/>
    <mergeCell ref="D130:E130"/>
    <mergeCell ref="F130:G130"/>
    <mergeCell ref="B126:C126"/>
    <mergeCell ref="D126:E126"/>
    <mergeCell ref="F126:G126"/>
    <mergeCell ref="H126:I126"/>
    <mergeCell ref="B127:I127"/>
    <mergeCell ref="B129:G129"/>
    <mergeCell ref="B130:C130"/>
    <mergeCell ref="F125:G125"/>
    <mergeCell ref="H125:I125"/>
    <mergeCell ref="B131:C131"/>
    <mergeCell ref="D131:E131"/>
    <mergeCell ref="F131:G131"/>
    <mergeCell ref="B133:J133"/>
    <mergeCell ref="B134:J134"/>
    <mergeCell ref="B135:J135"/>
    <mergeCell ref="B136:J136"/>
    <mergeCell ref="C145:F145"/>
    <mergeCell ref="C146:F146"/>
    <mergeCell ref="B137:J137"/>
    <mergeCell ref="B139:H139"/>
    <mergeCell ref="C141:F141"/>
    <mergeCell ref="G141:G146"/>
    <mergeCell ref="C142:F142"/>
    <mergeCell ref="C143:F143"/>
    <mergeCell ref="C144:F144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2:J112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113:J113"/>
    <mergeCell ref="B114:C114"/>
    <mergeCell ref="D114:E114"/>
    <mergeCell ref="F114:G114"/>
    <mergeCell ref="H114:I114"/>
    <mergeCell ref="B115:C115"/>
    <mergeCell ref="H115:I115"/>
    <mergeCell ref="D115:E115"/>
    <mergeCell ref="F115:G115"/>
    <mergeCell ref="B116:C116"/>
    <mergeCell ref="D116:E116"/>
    <mergeCell ref="F116:G116"/>
    <mergeCell ref="H116:I116"/>
    <mergeCell ref="B117:C117"/>
    <mergeCell ref="H117:I117"/>
    <mergeCell ref="D119:E119"/>
    <mergeCell ref="F119:G119"/>
    <mergeCell ref="D117:E117"/>
    <mergeCell ref="F117:G117"/>
    <mergeCell ref="B118:C118"/>
    <mergeCell ref="D118:E118"/>
    <mergeCell ref="F118:G118"/>
    <mergeCell ref="H118:I118"/>
    <mergeCell ref="H119:I119"/>
    <mergeCell ref="F121:G121"/>
    <mergeCell ref="H121:I121"/>
    <mergeCell ref="B119:C119"/>
    <mergeCell ref="B120:C120"/>
    <mergeCell ref="D120:E120"/>
    <mergeCell ref="F120:G120"/>
    <mergeCell ref="H120:I120"/>
    <mergeCell ref="B121:C121"/>
    <mergeCell ref="D121:E121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</mergeCells>
  <pageMargins left="0.511811024" right="0.511811024" top="0.78740157499999996" bottom="0.78740157499999996" header="0" footer="0"/>
  <pageSetup paperSize="9" scale="7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workbookViewId="0">
      <selection activeCell="E9" sqref="A1:E9"/>
    </sheetView>
  </sheetViews>
  <sheetFormatPr defaultColWidth="14.42578125" defaultRowHeight="15" customHeight="1" x14ac:dyDescent="0.2"/>
  <cols>
    <col min="1" max="1" width="8.7109375" style="4" customWidth="1"/>
    <col min="2" max="2" width="46.28515625" style="4" bestFit="1" customWidth="1"/>
    <col min="3" max="3" width="14.7109375" style="4" customWidth="1"/>
    <col min="4" max="4" width="12.7109375" style="4" customWidth="1"/>
    <col min="5" max="5" width="13.7109375" style="4" customWidth="1"/>
    <col min="6" max="26" width="8.7109375" style="4" customWidth="1"/>
    <col min="27" max="16384" width="14.42578125" style="4"/>
  </cols>
  <sheetData>
    <row r="1" spans="1:25" ht="42" customHeight="1" x14ac:dyDescent="0.25">
      <c r="A1" s="2" t="s">
        <v>190</v>
      </c>
      <c r="B1" s="2" t="s">
        <v>191</v>
      </c>
      <c r="C1" s="2" t="s">
        <v>192</v>
      </c>
      <c r="D1" s="2" t="s">
        <v>193</v>
      </c>
      <c r="E1" s="2" t="s">
        <v>194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25">
      <c r="A2" s="5">
        <v>1</v>
      </c>
      <c r="B2" s="6" t="s">
        <v>195</v>
      </c>
      <c r="C2" s="7">
        <v>21</v>
      </c>
      <c r="D2" s="8">
        <v>62.93</v>
      </c>
      <c r="E2" s="8">
        <f t="shared" ref="E2:E5" si="0">D2*C2</f>
        <v>1321.53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25">
      <c r="A3" s="5">
        <v>2</v>
      </c>
      <c r="B3" s="6" t="s">
        <v>196</v>
      </c>
      <c r="C3" s="7">
        <v>21</v>
      </c>
      <c r="D3" s="8">
        <v>56.45</v>
      </c>
      <c r="E3" s="8">
        <f t="shared" si="0"/>
        <v>1185.45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25">
      <c r="A4" s="5">
        <v>3</v>
      </c>
      <c r="B4" s="6" t="s">
        <v>197</v>
      </c>
      <c r="C4" s="7">
        <v>21</v>
      </c>
      <c r="D4" s="8">
        <v>56.29</v>
      </c>
      <c r="E4" s="8">
        <f t="shared" si="0"/>
        <v>1182.0899999999999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25">
      <c r="A5" s="5">
        <v>4</v>
      </c>
      <c r="B5" s="6" t="s">
        <v>198</v>
      </c>
      <c r="C5" s="7">
        <v>21</v>
      </c>
      <c r="D5" s="8">
        <v>13.57</v>
      </c>
      <c r="E5" s="8">
        <f t="shared" si="0"/>
        <v>284.97000000000003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25">
      <c r="A6" s="176" t="s">
        <v>199</v>
      </c>
      <c r="B6" s="177"/>
      <c r="C6" s="177"/>
      <c r="D6" s="177"/>
      <c r="E6" s="10">
        <f>SUM(E2:E5)</f>
        <v>3974.04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 x14ac:dyDescent="0.25">
      <c r="A7" s="176" t="s">
        <v>200</v>
      </c>
      <c r="B7" s="177"/>
      <c r="C7" s="177"/>
      <c r="D7" s="177"/>
      <c r="E7" s="5">
        <f>E6/12</f>
        <v>331.17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 x14ac:dyDescent="0.25">
      <c r="A8" s="176" t="s">
        <v>201</v>
      </c>
      <c r="B8" s="177"/>
      <c r="C8" s="177"/>
      <c r="D8" s="177"/>
      <c r="E8" s="5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" customHeight="1" x14ac:dyDescent="0.25">
      <c r="A9" s="178" t="s">
        <v>202</v>
      </c>
      <c r="B9" s="177"/>
      <c r="C9" s="177"/>
      <c r="D9" s="177"/>
      <c r="E9" s="12">
        <f>E7/E8</f>
        <v>55.195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"/>
    <row r="222" spans="1:25" ht="12.75" customHeight="1" x14ac:dyDescent="0.2"/>
    <row r="223" spans="1:25" ht="12.75" customHeight="1" x14ac:dyDescent="0.2"/>
    <row r="224" spans="1:25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6:D6"/>
    <mergeCell ref="A7:D7"/>
    <mergeCell ref="A8:D8"/>
    <mergeCell ref="A9:D9"/>
  </mergeCells>
  <pageMargins left="0.511811024" right="0.511811024" top="0.78740157499999996" bottom="0.78740157499999996" header="0" footer="0"/>
  <pageSetup paperSize="9" orientation="portrait"/>
  <rowBreaks count="1" manualBreakCount="1">
    <brk id="9" man="1"/>
  </rowBreaks>
  <colBreaks count="1" manualBreakCount="1">
    <brk id="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workbookViewId="0">
      <selection activeCell="F22" sqref="A1:F22"/>
    </sheetView>
  </sheetViews>
  <sheetFormatPr defaultColWidth="14.42578125" defaultRowHeight="15" customHeight="1" x14ac:dyDescent="0.2"/>
  <cols>
    <col min="1" max="1" width="8.7109375" style="4" customWidth="1"/>
    <col min="2" max="2" width="81.28515625" style="4" bestFit="1" customWidth="1"/>
    <col min="3" max="4" width="8.7109375" style="4" customWidth="1"/>
    <col min="5" max="5" width="11" style="4" customWidth="1"/>
    <col min="6" max="6" width="10.85546875" style="4" customWidth="1"/>
    <col min="7" max="26" width="8.7109375" style="4" customWidth="1"/>
    <col min="27" max="16384" width="14.42578125" style="4"/>
  </cols>
  <sheetData>
    <row r="1" spans="1:6" ht="24" x14ac:dyDescent="0.2">
      <c r="A1" s="2" t="s">
        <v>190</v>
      </c>
      <c r="B1" s="2" t="s">
        <v>203</v>
      </c>
      <c r="C1" s="2" t="s">
        <v>204</v>
      </c>
      <c r="D1" s="2" t="s">
        <v>192</v>
      </c>
      <c r="E1" s="2" t="s">
        <v>193</v>
      </c>
      <c r="F1" s="2" t="s">
        <v>194</v>
      </c>
    </row>
    <row r="2" spans="1:6" ht="12.75" customHeight="1" x14ac:dyDescent="0.2">
      <c r="A2" s="5">
        <v>1</v>
      </c>
      <c r="B2" s="13" t="s">
        <v>205</v>
      </c>
      <c r="C2" s="5" t="s">
        <v>206</v>
      </c>
      <c r="D2" s="5">
        <v>10</v>
      </c>
      <c r="E2" s="7">
        <v>40.520000000000003</v>
      </c>
      <c r="F2" s="5">
        <f t="shared" ref="F2:F18" si="0">E2*D2</f>
        <v>405.20000000000005</v>
      </c>
    </row>
    <row r="3" spans="1:6" ht="12.75" customHeight="1" x14ac:dyDescent="0.2">
      <c r="A3" s="5">
        <v>2</v>
      </c>
      <c r="B3" s="13" t="s">
        <v>207</v>
      </c>
      <c r="C3" s="5" t="s">
        <v>206</v>
      </c>
      <c r="D3" s="5">
        <v>20</v>
      </c>
      <c r="E3" s="8">
        <v>4.7699999999999996</v>
      </c>
      <c r="F3" s="5">
        <f t="shared" si="0"/>
        <v>95.399999999999991</v>
      </c>
    </row>
    <row r="4" spans="1:6" ht="12.75" customHeight="1" x14ac:dyDescent="0.2">
      <c r="A4" s="5">
        <v>3</v>
      </c>
      <c r="B4" s="6" t="s">
        <v>208</v>
      </c>
      <c r="C4" s="5" t="s">
        <v>206</v>
      </c>
      <c r="D4" s="5">
        <v>20</v>
      </c>
      <c r="E4" s="7">
        <v>1.32</v>
      </c>
      <c r="F4" s="5">
        <f t="shared" si="0"/>
        <v>26.400000000000002</v>
      </c>
    </row>
    <row r="5" spans="1:6" ht="12.75" customHeight="1" x14ac:dyDescent="0.2">
      <c r="A5" s="5">
        <v>4</v>
      </c>
      <c r="B5" s="13" t="s">
        <v>209</v>
      </c>
      <c r="C5" s="5" t="s">
        <v>206</v>
      </c>
      <c r="D5" s="5">
        <v>3</v>
      </c>
      <c r="E5" s="7">
        <v>11.1</v>
      </c>
      <c r="F5" s="5">
        <f t="shared" si="0"/>
        <v>33.299999999999997</v>
      </c>
    </row>
    <row r="6" spans="1:6" ht="12.75" customHeight="1" x14ac:dyDescent="0.2">
      <c r="A6" s="5">
        <v>5</v>
      </c>
      <c r="B6" s="13" t="s">
        <v>210</v>
      </c>
      <c r="C6" s="5" t="s">
        <v>206</v>
      </c>
      <c r="D6" s="5">
        <v>40</v>
      </c>
      <c r="E6" s="7">
        <v>8.17</v>
      </c>
      <c r="F6" s="5">
        <f t="shared" si="0"/>
        <v>326.8</v>
      </c>
    </row>
    <row r="7" spans="1:6" ht="12.75" customHeight="1" x14ac:dyDescent="0.2">
      <c r="A7" s="5">
        <v>6</v>
      </c>
      <c r="B7" s="13" t="s">
        <v>211</v>
      </c>
      <c r="C7" s="5" t="s">
        <v>212</v>
      </c>
      <c r="D7" s="5">
        <v>20</v>
      </c>
      <c r="E7" s="7">
        <v>3.32</v>
      </c>
      <c r="F7" s="5">
        <f t="shared" si="0"/>
        <v>66.399999999999991</v>
      </c>
    </row>
    <row r="8" spans="1:6" ht="12.75" customHeight="1" x14ac:dyDescent="0.2">
      <c r="A8" s="5">
        <v>7</v>
      </c>
      <c r="B8" s="13" t="s">
        <v>213</v>
      </c>
      <c r="C8" s="5" t="s">
        <v>212</v>
      </c>
      <c r="D8" s="5">
        <v>5</v>
      </c>
      <c r="E8" s="7">
        <v>3.65</v>
      </c>
      <c r="F8" s="5">
        <f t="shared" si="0"/>
        <v>18.25</v>
      </c>
    </row>
    <row r="9" spans="1:6" ht="12.75" customHeight="1" x14ac:dyDescent="0.2">
      <c r="A9" s="5">
        <v>8</v>
      </c>
      <c r="B9" s="13" t="s">
        <v>214</v>
      </c>
      <c r="C9" s="5" t="s">
        <v>212</v>
      </c>
      <c r="D9" s="5">
        <v>3</v>
      </c>
      <c r="E9" s="7">
        <v>358.91</v>
      </c>
      <c r="F9" s="5">
        <f t="shared" si="0"/>
        <v>1076.73</v>
      </c>
    </row>
    <row r="10" spans="1:6" ht="12.75" customHeight="1" x14ac:dyDescent="0.2">
      <c r="A10" s="5">
        <v>9</v>
      </c>
      <c r="B10" s="13" t="s">
        <v>215</v>
      </c>
      <c r="C10" s="5" t="s">
        <v>212</v>
      </c>
      <c r="D10" s="5">
        <v>2</v>
      </c>
      <c r="E10" s="7">
        <v>77.47</v>
      </c>
      <c r="F10" s="5">
        <f t="shared" si="0"/>
        <v>154.94</v>
      </c>
    </row>
    <row r="11" spans="1:6" ht="12.75" customHeight="1" x14ac:dyDescent="0.2">
      <c r="A11" s="5">
        <v>10</v>
      </c>
      <c r="B11" s="13" t="s">
        <v>216</v>
      </c>
      <c r="C11" s="5" t="s">
        <v>217</v>
      </c>
      <c r="D11" s="5">
        <v>5</v>
      </c>
      <c r="E11" s="7">
        <v>255.46</v>
      </c>
      <c r="F11" s="5">
        <f t="shared" si="0"/>
        <v>1277.3</v>
      </c>
    </row>
    <row r="12" spans="1:6" ht="12.75" customHeight="1" x14ac:dyDescent="0.2">
      <c r="A12" s="5">
        <v>11</v>
      </c>
      <c r="B12" s="13" t="s">
        <v>218</v>
      </c>
      <c r="C12" s="5" t="s">
        <v>206</v>
      </c>
      <c r="D12" s="5">
        <v>2</v>
      </c>
      <c r="E12" s="7">
        <v>36.200000000000003</v>
      </c>
      <c r="F12" s="5">
        <f t="shared" si="0"/>
        <v>72.400000000000006</v>
      </c>
    </row>
    <row r="13" spans="1:6" ht="12.75" customHeight="1" x14ac:dyDescent="0.2">
      <c r="A13" s="5">
        <v>12</v>
      </c>
      <c r="B13" s="13" t="s">
        <v>219</v>
      </c>
      <c r="C13" s="5" t="s">
        <v>206</v>
      </c>
      <c r="D13" s="5">
        <v>3</v>
      </c>
      <c r="E13" s="7">
        <v>298.27</v>
      </c>
      <c r="F13" s="5">
        <f t="shared" si="0"/>
        <v>894.81</v>
      </c>
    </row>
    <row r="14" spans="1:6" ht="12.75" customHeight="1" x14ac:dyDescent="0.2">
      <c r="A14" s="5">
        <v>13</v>
      </c>
      <c r="B14" s="13" t="s">
        <v>220</v>
      </c>
      <c r="C14" s="5" t="s">
        <v>206</v>
      </c>
      <c r="D14" s="5">
        <v>10</v>
      </c>
      <c r="E14" s="7">
        <v>56.11</v>
      </c>
      <c r="F14" s="5">
        <f t="shared" si="0"/>
        <v>561.1</v>
      </c>
    </row>
    <row r="15" spans="1:6" ht="12.75" customHeight="1" x14ac:dyDescent="0.2">
      <c r="A15" s="5">
        <v>14</v>
      </c>
      <c r="B15" s="13" t="s">
        <v>221</v>
      </c>
      <c r="C15" s="5" t="s">
        <v>206</v>
      </c>
      <c r="D15" s="5">
        <v>3</v>
      </c>
      <c r="E15" s="7">
        <v>76.48</v>
      </c>
      <c r="F15" s="5">
        <f t="shared" si="0"/>
        <v>229.44</v>
      </c>
    </row>
    <row r="16" spans="1:6" ht="12.75" customHeight="1" x14ac:dyDescent="0.2">
      <c r="A16" s="5">
        <v>15</v>
      </c>
      <c r="B16" s="13" t="s">
        <v>222</v>
      </c>
      <c r="C16" s="5" t="s">
        <v>206</v>
      </c>
      <c r="D16" s="5">
        <v>3</v>
      </c>
      <c r="E16" s="7">
        <v>199.41</v>
      </c>
      <c r="F16" s="5">
        <f t="shared" si="0"/>
        <v>598.23</v>
      </c>
    </row>
    <row r="17" spans="1:6" ht="12.75" customHeight="1" x14ac:dyDescent="0.2">
      <c r="A17" s="5">
        <v>16</v>
      </c>
      <c r="B17" s="13" t="s">
        <v>223</v>
      </c>
      <c r="C17" s="5" t="s">
        <v>224</v>
      </c>
      <c r="D17" s="5">
        <v>2</v>
      </c>
      <c r="E17" s="7">
        <v>7.33</v>
      </c>
      <c r="F17" s="5">
        <f t="shared" si="0"/>
        <v>14.66</v>
      </c>
    </row>
    <row r="18" spans="1:6" ht="12.75" customHeight="1" x14ac:dyDescent="0.2">
      <c r="A18" s="5">
        <v>17</v>
      </c>
      <c r="B18" s="13" t="s">
        <v>225</v>
      </c>
      <c r="C18" s="5" t="s">
        <v>224</v>
      </c>
      <c r="D18" s="5">
        <v>1</v>
      </c>
      <c r="E18" s="7">
        <v>66.680000000000007</v>
      </c>
      <c r="F18" s="5">
        <f t="shared" si="0"/>
        <v>66.680000000000007</v>
      </c>
    </row>
    <row r="19" spans="1:6" ht="12.75" customHeight="1" x14ac:dyDescent="0.2">
      <c r="A19" s="176" t="s">
        <v>226</v>
      </c>
      <c r="B19" s="177"/>
      <c r="C19" s="177"/>
      <c r="D19" s="177"/>
      <c r="E19" s="177"/>
      <c r="F19" s="10">
        <f>SUM(F2:F18)</f>
        <v>5918.0400000000009</v>
      </c>
    </row>
    <row r="20" spans="1:6" ht="12.75" customHeight="1" x14ac:dyDescent="0.2">
      <c r="A20" s="176" t="s">
        <v>227</v>
      </c>
      <c r="B20" s="177"/>
      <c r="C20" s="177"/>
      <c r="D20" s="177"/>
      <c r="E20" s="177"/>
      <c r="F20" s="5">
        <f>F19/12</f>
        <v>493.17000000000007</v>
      </c>
    </row>
    <row r="21" spans="1:6" ht="12.75" customHeight="1" x14ac:dyDescent="0.2">
      <c r="A21" s="176" t="s">
        <v>201</v>
      </c>
      <c r="B21" s="177"/>
      <c r="C21" s="177"/>
      <c r="D21" s="177"/>
      <c r="E21" s="177"/>
      <c r="F21" s="5">
        <v>6</v>
      </c>
    </row>
    <row r="22" spans="1:6" ht="12.75" customHeight="1" x14ac:dyDescent="0.2">
      <c r="A22" s="178" t="s">
        <v>228</v>
      </c>
      <c r="B22" s="177"/>
      <c r="C22" s="177"/>
      <c r="D22" s="177"/>
      <c r="E22" s="177"/>
      <c r="F22" s="12">
        <f>F20/F21</f>
        <v>82.195000000000007</v>
      </c>
    </row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19:E19"/>
    <mergeCell ref="A20:E20"/>
    <mergeCell ref="A21:E21"/>
    <mergeCell ref="A22:E22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91"/>
  <sheetViews>
    <sheetView workbookViewId="0">
      <selection activeCell="J6" sqref="J6"/>
    </sheetView>
  </sheetViews>
  <sheetFormatPr defaultColWidth="14.42578125" defaultRowHeight="15" customHeight="1" x14ac:dyDescent="0.2"/>
  <cols>
    <col min="1" max="1" width="8.7109375" style="4" customWidth="1"/>
    <col min="2" max="2" width="77.5703125" style="4" bestFit="1" customWidth="1"/>
    <col min="3" max="3" width="8.7109375" style="4" customWidth="1"/>
    <col min="4" max="4" width="13.85546875" style="4" customWidth="1"/>
    <col min="5" max="5" width="14" style="4" customWidth="1"/>
    <col min="6" max="6" width="13.42578125" style="4" customWidth="1"/>
    <col min="7" max="26" width="8.7109375" style="4" customWidth="1"/>
    <col min="27" max="16384" width="14.42578125" style="4"/>
  </cols>
  <sheetData>
    <row r="1" spans="1:6" ht="48" x14ac:dyDescent="0.2">
      <c r="A1" s="2" t="s">
        <v>190</v>
      </c>
      <c r="B1" s="2" t="s">
        <v>229</v>
      </c>
      <c r="C1" s="2" t="s">
        <v>230</v>
      </c>
      <c r="D1" s="2" t="s">
        <v>231</v>
      </c>
      <c r="E1" s="2" t="s">
        <v>232</v>
      </c>
      <c r="F1" s="2" t="s">
        <v>233</v>
      </c>
    </row>
    <row r="2" spans="1:6" ht="12.75" customHeight="1" x14ac:dyDescent="0.2">
      <c r="A2" s="5">
        <v>1</v>
      </c>
      <c r="B2" s="6" t="s">
        <v>234</v>
      </c>
      <c r="C2" s="8">
        <v>2</v>
      </c>
      <c r="D2" s="7">
        <v>36.83</v>
      </c>
      <c r="E2" s="14">
        <v>0.2</v>
      </c>
      <c r="F2" s="7">
        <f>(D2*C2)*E2</f>
        <v>14.731999999999999</v>
      </c>
    </row>
    <row r="3" spans="1:6" ht="12.75" customHeight="1" x14ac:dyDescent="0.2">
      <c r="A3" s="5">
        <v>2</v>
      </c>
      <c r="B3" s="6" t="s">
        <v>235</v>
      </c>
      <c r="C3" s="8">
        <v>2</v>
      </c>
      <c r="D3" s="7">
        <v>58.31</v>
      </c>
      <c r="E3" s="14">
        <v>0.2</v>
      </c>
      <c r="F3" s="7">
        <f t="shared" ref="F3:F17" si="0">(D3*C3)*E3</f>
        <v>23.324000000000002</v>
      </c>
    </row>
    <row r="4" spans="1:6" ht="12.75" customHeight="1" x14ac:dyDescent="0.2">
      <c r="A4" s="5">
        <v>3</v>
      </c>
      <c r="B4" s="6" t="s">
        <v>236</v>
      </c>
      <c r="C4" s="8">
        <v>1</v>
      </c>
      <c r="D4" s="7">
        <v>122.52</v>
      </c>
      <c r="E4" s="14">
        <v>0.2</v>
      </c>
      <c r="F4" s="7">
        <f t="shared" si="0"/>
        <v>24.504000000000001</v>
      </c>
    </row>
    <row r="5" spans="1:6" ht="12.75" customHeight="1" x14ac:dyDescent="0.2">
      <c r="A5" s="5">
        <v>4</v>
      </c>
      <c r="B5" s="6" t="s">
        <v>237</v>
      </c>
      <c r="C5" s="8">
        <v>1</v>
      </c>
      <c r="D5" s="7">
        <v>29.02</v>
      </c>
      <c r="E5" s="14">
        <v>0.2</v>
      </c>
      <c r="F5" s="7">
        <f t="shared" si="0"/>
        <v>5.8040000000000003</v>
      </c>
    </row>
    <row r="6" spans="1:6" ht="12.75" customHeight="1" x14ac:dyDescent="0.2">
      <c r="A6" s="5">
        <v>5</v>
      </c>
      <c r="B6" s="6" t="s">
        <v>238</v>
      </c>
      <c r="C6" s="8">
        <v>1</v>
      </c>
      <c r="D6" s="7">
        <v>417.79</v>
      </c>
      <c r="E6" s="14">
        <v>0.2</v>
      </c>
      <c r="F6" s="7">
        <f t="shared" si="0"/>
        <v>83.558000000000007</v>
      </c>
    </row>
    <row r="7" spans="1:6" ht="12.75" customHeight="1" x14ac:dyDescent="0.2">
      <c r="A7" s="5">
        <v>6</v>
      </c>
      <c r="B7" s="6" t="s">
        <v>239</v>
      </c>
      <c r="C7" s="8">
        <v>1</v>
      </c>
      <c r="D7" s="7">
        <v>447.34</v>
      </c>
      <c r="E7" s="14">
        <v>0.2</v>
      </c>
      <c r="F7" s="7">
        <f t="shared" si="0"/>
        <v>89.468000000000004</v>
      </c>
    </row>
    <row r="8" spans="1:6" ht="12.75" customHeight="1" x14ac:dyDescent="0.2">
      <c r="A8" s="5">
        <v>7</v>
      </c>
      <c r="B8" s="6" t="s">
        <v>240</v>
      </c>
      <c r="C8" s="8">
        <v>3</v>
      </c>
      <c r="D8" s="7">
        <v>237.28</v>
      </c>
      <c r="E8" s="14">
        <v>0.1</v>
      </c>
      <c r="F8" s="7">
        <f t="shared" si="0"/>
        <v>71.184000000000012</v>
      </c>
    </row>
    <row r="9" spans="1:6" ht="12.75" customHeight="1" x14ac:dyDescent="0.2">
      <c r="A9" s="5">
        <v>8</v>
      </c>
      <c r="B9" s="6" t="s">
        <v>241</v>
      </c>
      <c r="C9" s="8">
        <v>3</v>
      </c>
      <c r="D9" s="7">
        <v>45.2</v>
      </c>
      <c r="E9" s="14">
        <v>0.2</v>
      </c>
      <c r="F9" s="7">
        <f t="shared" si="0"/>
        <v>27.120000000000005</v>
      </c>
    </row>
    <row r="10" spans="1:6" ht="12.75" customHeight="1" x14ac:dyDescent="0.2">
      <c r="A10" s="5">
        <v>9</v>
      </c>
      <c r="B10" s="6" t="s">
        <v>242</v>
      </c>
      <c r="C10" s="8">
        <v>20</v>
      </c>
      <c r="D10" s="7">
        <v>6.32</v>
      </c>
      <c r="E10" s="14">
        <v>0.2</v>
      </c>
      <c r="F10" s="7">
        <f t="shared" si="0"/>
        <v>25.28</v>
      </c>
    </row>
    <row r="11" spans="1:6" ht="12.75" customHeight="1" x14ac:dyDescent="0.2">
      <c r="A11" s="5">
        <v>10</v>
      </c>
      <c r="B11" s="6" t="s">
        <v>243</v>
      </c>
      <c r="C11" s="8">
        <v>1</v>
      </c>
      <c r="D11" s="7">
        <v>50.45</v>
      </c>
      <c r="E11" s="14">
        <v>0.1</v>
      </c>
      <c r="F11" s="7">
        <f t="shared" si="0"/>
        <v>5.0450000000000008</v>
      </c>
    </row>
    <row r="12" spans="1:6" ht="12.75" customHeight="1" x14ac:dyDescent="0.2">
      <c r="A12" s="5">
        <v>11</v>
      </c>
      <c r="B12" s="6" t="s">
        <v>244</v>
      </c>
      <c r="C12" s="8">
        <v>1</v>
      </c>
      <c r="D12" s="7">
        <v>29.06</v>
      </c>
      <c r="E12" s="14">
        <v>0.2</v>
      </c>
      <c r="F12" s="7">
        <f t="shared" si="0"/>
        <v>5.8120000000000003</v>
      </c>
    </row>
    <row r="13" spans="1:6" ht="12.75" customHeight="1" x14ac:dyDescent="0.2">
      <c r="A13" s="5">
        <v>12</v>
      </c>
      <c r="B13" s="6" t="s">
        <v>245</v>
      </c>
      <c r="C13" s="8">
        <v>2</v>
      </c>
      <c r="D13" s="7">
        <v>43.95</v>
      </c>
      <c r="E13" s="14">
        <v>0.2</v>
      </c>
      <c r="F13" s="7">
        <f t="shared" si="0"/>
        <v>17.580000000000002</v>
      </c>
    </row>
    <row r="14" spans="1:6" ht="12.75" customHeight="1" x14ac:dyDescent="0.2">
      <c r="A14" s="5">
        <v>13</v>
      </c>
      <c r="B14" s="6" t="s">
        <v>246</v>
      </c>
      <c r="C14" s="8">
        <v>3</v>
      </c>
      <c r="D14" s="7">
        <v>43.88</v>
      </c>
      <c r="E14" s="14">
        <v>0.2</v>
      </c>
      <c r="F14" s="7">
        <f t="shared" si="0"/>
        <v>26.328000000000003</v>
      </c>
    </row>
    <row r="15" spans="1:6" ht="12.75" customHeight="1" x14ac:dyDescent="0.2">
      <c r="A15" s="5">
        <v>14</v>
      </c>
      <c r="B15" s="6" t="s">
        <v>247</v>
      </c>
      <c r="C15" s="8">
        <v>3</v>
      </c>
      <c r="D15" s="7">
        <v>19.11</v>
      </c>
      <c r="E15" s="14">
        <v>0.2</v>
      </c>
      <c r="F15" s="7">
        <f t="shared" si="0"/>
        <v>11.466000000000001</v>
      </c>
    </row>
    <row r="16" spans="1:6" ht="12.75" customHeight="1" x14ac:dyDescent="0.2">
      <c r="A16" s="5">
        <v>15</v>
      </c>
      <c r="B16" s="6" t="s">
        <v>248</v>
      </c>
      <c r="C16" s="8">
        <v>1</v>
      </c>
      <c r="D16" s="7">
        <v>290.32</v>
      </c>
      <c r="E16" s="14">
        <v>0.2</v>
      </c>
      <c r="F16" s="7">
        <f t="shared" si="0"/>
        <v>58.064</v>
      </c>
    </row>
    <row r="17" spans="1:6" ht="12.75" customHeight="1" x14ac:dyDescent="0.2">
      <c r="A17" s="5">
        <v>16</v>
      </c>
      <c r="B17" s="6" t="s">
        <v>249</v>
      </c>
      <c r="C17" s="8">
        <v>1</v>
      </c>
      <c r="D17" s="7">
        <v>46</v>
      </c>
      <c r="E17" s="14">
        <v>0.2</v>
      </c>
      <c r="F17" s="7">
        <f t="shared" si="0"/>
        <v>9.2000000000000011</v>
      </c>
    </row>
    <row r="18" spans="1:6" ht="12.75" customHeight="1" x14ac:dyDescent="0.2">
      <c r="A18" s="5">
        <v>17</v>
      </c>
      <c r="B18" s="6" t="s">
        <v>250</v>
      </c>
      <c r="C18" s="8">
        <v>1</v>
      </c>
      <c r="D18" s="7">
        <v>52.96</v>
      </c>
      <c r="E18" s="14">
        <v>0.2</v>
      </c>
      <c r="F18" s="7">
        <f t="shared" ref="F18:F20" si="1">(D18*C18)*E18</f>
        <v>10.592000000000001</v>
      </c>
    </row>
    <row r="19" spans="1:6" ht="12.75" customHeight="1" x14ac:dyDescent="0.2">
      <c r="A19" s="5">
        <v>18</v>
      </c>
      <c r="B19" s="6" t="s">
        <v>251</v>
      </c>
      <c r="C19" s="8">
        <v>1</v>
      </c>
      <c r="D19" s="7">
        <v>30.6</v>
      </c>
      <c r="E19" s="14">
        <v>0.1</v>
      </c>
      <c r="F19" s="7">
        <f t="shared" si="1"/>
        <v>3.0600000000000005</v>
      </c>
    </row>
    <row r="20" spans="1:6" ht="12.75" customHeight="1" x14ac:dyDescent="0.2">
      <c r="A20" s="5">
        <v>19</v>
      </c>
      <c r="B20" s="6" t="s">
        <v>252</v>
      </c>
      <c r="C20" s="8">
        <v>1</v>
      </c>
      <c r="D20" s="7">
        <v>17.27</v>
      </c>
      <c r="E20" s="14">
        <v>0.2</v>
      </c>
      <c r="F20" s="7">
        <f t="shared" si="1"/>
        <v>3.4540000000000002</v>
      </c>
    </row>
    <row r="21" spans="1:6" ht="12.75" customHeight="1" x14ac:dyDescent="0.2">
      <c r="A21" s="5">
        <v>20</v>
      </c>
      <c r="B21" s="6" t="s">
        <v>253</v>
      </c>
      <c r="C21" s="8">
        <v>1</v>
      </c>
      <c r="D21" s="7">
        <v>45.36</v>
      </c>
      <c r="E21" s="14">
        <v>0.2</v>
      </c>
      <c r="F21" s="7">
        <f t="shared" ref="F21:F35" si="2">(D21*C21)*E21</f>
        <v>9.072000000000001</v>
      </c>
    </row>
    <row r="22" spans="1:6" ht="12.75" customHeight="1" x14ac:dyDescent="0.2">
      <c r="A22" s="5">
        <v>21</v>
      </c>
      <c r="B22" s="6" t="s">
        <v>254</v>
      </c>
      <c r="C22" s="8">
        <v>1</v>
      </c>
      <c r="D22" s="7">
        <v>53.54</v>
      </c>
      <c r="E22" s="14">
        <v>0.2</v>
      </c>
      <c r="F22" s="7">
        <f t="shared" si="2"/>
        <v>10.708</v>
      </c>
    </row>
    <row r="23" spans="1:6" ht="12.75" customHeight="1" x14ac:dyDescent="0.2">
      <c r="A23" s="5">
        <v>22</v>
      </c>
      <c r="B23" s="6" t="s">
        <v>255</v>
      </c>
      <c r="C23" s="8">
        <v>1</v>
      </c>
      <c r="D23" s="7">
        <v>193.57</v>
      </c>
      <c r="E23" s="14">
        <v>0.1</v>
      </c>
      <c r="F23" s="7">
        <f t="shared" si="2"/>
        <v>19.356999999999999</v>
      </c>
    </row>
    <row r="24" spans="1:6" ht="12.75" customHeight="1" x14ac:dyDescent="0.2">
      <c r="A24" s="5">
        <v>23</v>
      </c>
      <c r="B24" s="6" t="s">
        <v>256</v>
      </c>
      <c r="C24" s="8">
        <v>1</v>
      </c>
      <c r="D24" s="7">
        <v>27.23</v>
      </c>
      <c r="E24" s="14">
        <v>0.2</v>
      </c>
      <c r="F24" s="7">
        <f t="shared" si="2"/>
        <v>5.4460000000000006</v>
      </c>
    </row>
    <row r="25" spans="1:6" ht="12.75" customHeight="1" x14ac:dyDescent="0.2">
      <c r="A25" s="5">
        <v>24</v>
      </c>
      <c r="B25" s="6" t="s">
        <v>257</v>
      </c>
      <c r="C25" s="8">
        <v>1</v>
      </c>
      <c r="D25" s="7">
        <v>10.79</v>
      </c>
      <c r="E25" s="14">
        <v>0.2</v>
      </c>
      <c r="F25" s="7">
        <f t="shared" si="2"/>
        <v>2.1579999999999999</v>
      </c>
    </row>
    <row r="26" spans="1:6" ht="12.75" customHeight="1" x14ac:dyDescent="0.2">
      <c r="A26" s="5">
        <v>25</v>
      </c>
      <c r="B26" s="6" t="s">
        <v>258</v>
      </c>
      <c r="C26" s="8">
        <v>1</v>
      </c>
      <c r="D26" s="7">
        <v>21.22</v>
      </c>
      <c r="E26" s="14">
        <v>0.2</v>
      </c>
      <c r="F26" s="7">
        <f t="shared" si="2"/>
        <v>4.2439999999999998</v>
      </c>
    </row>
    <row r="27" spans="1:6" ht="12.75" customHeight="1" x14ac:dyDescent="0.2">
      <c r="A27" s="5">
        <v>26</v>
      </c>
      <c r="B27" s="6" t="s">
        <v>259</v>
      </c>
      <c r="C27" s="8">
        <v>1</v>
      </c>
      <c r="D27" s="7">
        <v>48.2</v>
      </c>
      <c r="E27" s="14">
        <v>0.1</v>
      </c>
      <c r="F27" s="7">
        <f t="shared" si="2"/>
        <v>4.82</v>
      </c>
    </row>
    <row r="28" spans="1:6" ht="12.75" customHeight="1" x14ac:dyDescent="0.2">
      <c r="A28" s="5">
        <v>27</v>
      </c>
      <c r="B28" s="6" t="s">
        <v>260</v>
      </c>
      <c r="C28" s="8">
        <v>1</v>
      </c>
      <c r="D28" s="7">
        <v>14.24</v>
      </c>
      <c r="E28" s="14">
        <v>0.2</v>
      </c>
      <c r="F28" s="7">
        <f t="shared" si="2"/>
        <v>2.8480000000000003</v>
      </c>
    </row>
    <row r="29" spans="1:6" ht="12.75" customHeight="1" x14ac:dyDescent="0.2">
      <c r="A29" s="5">
        <v>28</v>
      </c>
      <c r="B29" s="6" t="s">
        <v>261</v>
      </c>
      <c r="C29" s="8">
        <v>1</v>
      </c>
      <c r="D29" s="7">
        <v>4.78</v>
      </c>
      <c r="E29" s="14">
        <v>0.2</v>
      </c>
      <c r="F29" s="7">
        <f t="shared" si="2"/>
        <v>0.95600000000000007</v>
      </c>
    </row>
    <row r="30" spans="1:6" ht="12.75" customHeight="1" x14ac:dyDescent="0.2">
      <c r="A30" s="5">
        <v>29</v>
      </c>
      <c r="B30" s="6" t="s">
        <v>262</v>
      </c>
      <c r="C30" s="8">
        <v>1</v>
      </c>
      <c r="D30" s="7">
        <v>9.91</v>
      </c>
      <c r="E30" s="14">
        <v>0.2</v>
      </c>
      <c r="F30" s="7">
        <f t="shared" si="2"/>
        <v>1.9820000000000002</v>
      </c>
    </row>
    <row r="31" spans="1:6" ht="12.75" customHeight="1" x14ac:dyDescent="0.2">
      <c r="A31" s="5">
        <v>30</v>
      </c>
      <c r="B31" s="6" t="s">
        <v>263</v>
      </c>
      <c r="C31" s="8">
        <v>1</v>
      </c>
      <c r="D31" s="7">
        <v>19.649999999999999</v>
      </c>
      <c r="E31" s="14">
        <v>0.2</v>
      </c>
      <c r="F31" s="7">
        <f t="shared" si="2"/>
        <v>3.9299999999999997</v>
      </c>
    </row>
    <row r="32" spans="1:6" ht="12.75" customHeight="1" x14ac:dyDescent="0.2">
      <c r="A32" s="5">
        <v>31</v>
      </c>
      <c r="B32" s="6" t="s">
        <v>264</v>
      </c>
      <c r="C32" s="8">
        <v>1</v>
      </c>
      <c r="D32" s="7">
        <v>29.51</v>
      </c>
      <c r="E32" s="14">
        <v>0.2</v>
      </c>
      <c r="F32" s="7">
        <f t="shared" si="2"/>
        <v>5.902000000000001</v>
      </c>
    </row>
    <row r="33" spans="1:6" ht="12.75" customHeight="1" x14ac:dyDescent="0.2">
      <c r="A33" s="5">
        <v>32</v>
      </c>
      <c r="B33" s="6" t="s">
        <v>265</v>
      </c>
      <c r="C33" s="8">
        <v>2</v>
      </c>
      <c r="D33" s="7">
        <v>25.65</v>
      </c>
      <c r="E33" s="14">
        <v>0.2</v>
      </c>
      <c r="F33" s="7">
        <f t="shared" si="2"/>
        <v>10.26</v>
      </c>
    </row>
    <row r="34" spans="1:6" ht="12.75" customHeight="1" x14ac:dyDescent="0.2">
      <c r="A34" s="5">
        <v>33</v>
      </c>
      <c r="B34" s="6" t="s">
        <v>266</v>
      </c>
      <c r="C34" s="8">
        <v>2</v>
      </c>
      <c r="D34" s="7">
        <v>42.82</v>
      </c>
      <c r="E34" s="14">
        <v>0.2</v>
      </c>
      <c r="F34" s="7">
        <f t="shared" si="2"/>
        <v>17.128</v>
      </c>
    </row>
    <row r="35" spans="1:6" ht="12.75" customHeight="1" x14ac:dyDescent="0.2">
      <c r="A35" s="5">
        <v>34</v>
      </c>
      <c r="B35" s="6" t="s">
        <v>267</v>
      </c>
      <c r="C35" s="8">
        <v>1</v>
      </c>
      <c r="D35" s="7">
        <v>47.35</v>
      </c>
      <c r="E35" s="14">
        <v>0.1</v>
      </c>
      <c r="F35" s="7">
        <f t="shared" si="2"/>
        <v>4.7350000000000003</v>
      </c>
    </row>
    <row r="36" spans="1:6" ht="12.75" customHeight="1" x14ac:dyDescent="0.2">
      <c r="A36" s="5">
        <v>35</v>
      </c>
      <c r="B36" s="6" t="s">
        <v>268</v>
      </c>
      <c r="C36" s="8">
        <v>2</v>
      </c>
      <c r="D36" s="7">
        <v>19</v>
      </c>
      <c r="E36" s="14">
        <v>0.2</v>
      </c>
      <c r="F36" s="7">
        <f t="shared" ref="F36:F37" si="3">(D36*C36)*E36</f>
        <v>7.6000000000000005</v>
      </c>
    </row>
    <row r="37" spans="1:6" ht="12.75" customHeight="1" x14ac:dyDescent="0.2">
      <c r="A37" s="5">
        <v>36</v>
      </c>
      <c r="B37" s="6" t="s">
        <v>269</v>
      </c>
      <c r="C37" s="8">
        <v>6</v>
      </c>
      <c r="D37" s="7">
        <v>8.76</v>
      </c>
      <c r="E37" s="14">
        <v>0.2</v>
      </c>
      <c r="F37" s="7">
        <f t="shared" si="3"/>
        <v>10.512</v>
      </c>
    </row>
    <row r="38" spans="1:6" ht="12.75" customHeight="1" x14ac:dyDescent="0.2">
      <c r="A38" s="5">
        <v>37</v>
      </c>
      <c r="B38" s="6" t="s">
        <v>270</v>
      </c>
      <c r="C38" s="8">
        <v>2</v>
      </c>
      <c r="D38" s="7">
        <v>261.47000000000003</v>
      </c>
      <c r="E38" s="14">
        <v>0.1</v>
      </c>
      <c r="F38" s="7">
        <f t="shared" ref="F38:F41" si="4">(D38*C38)*E38</f>
        <v>52.294000000000011</v>
      </c>
    </row>
    <row r="39" spans="1:6" ht="12.75" customHeight="1" x14ac:dyDescent="0.2">
      <c r="A39" s="5">
        <v>38</v>
      </c>
      <c r="B39" s="6" t="s">
        <v>271</v>
      </c>
      <c r="C39" s="8">
        <v>2</v>
      </c>
      <c r="D39" s="7">
        <v>14.7</v>
      </c>
      <c r="E39" s="14">
        <v>0.2</v>
      </c>
      <c r="F39" s="7">
        <f t="shared" si="4"/>
        <v>5.88</v>
      </c>
    </row>
    <row r="40" spans="1:6" ht="12.75" customHeight="1" x14ac:dyDescent="0.2">
      <c r="A40" s="5">
        <v>39</v>
      </c>
      <c r="B40" s="13" t="s">
        <v>272</v>
      </c>
      <c r="C40" s="8">
        <v>2</v>
      </c>
      <c r="D40" s="7">
        <v>34.49</v>
      </c>
      <c r="E40" s="14">
        <v>0.2</v>
      </c>
      <c r="F40" s="7">
        <f t="shared" si="4"/>
        <v>13.796000000000001</v>
      </c>
    </row>
    <row r="41" spans="1:6" ht="12.75" customHeight="1" x14ac:dyDescent="0.2">
      <c r="A41" s="5">
        <v>40</v>
      </c>
      <c r="B41" s="13" t="s">
        <v>273</v>
      </c>
      <c r="C41" s="8">
        <v>2</v>
      </c>
      <c r="D41" s="7">
        <v>8.86</v>
      </c>
      <c r="E41" s="14">
        <v>0.2</v>
      </c>
      <c r="F41" s="7">
        <f t="shared" si="4"/>
        <v>3.544</v>
      </c>
    </row>
    <row r="42" spans="1:6" ht="12.75" customHeight="1" x14ac:dyDescent="0.2">
      <c r="A42" s="5">
        <v>41</v>
      </c>
      <c r="B42" s="6" t="s">
        <v>274</v>
      </c>
      <c r="C42" s="8">
        <v>3</v>
      </c>
      <c r="D42" s="7">
        <v>8.7899999999999991</v>
      </c>
      <c r="E42" s="14">
        <v>0.2</v>
      </c>
      <c r="F42" s="7">
        <f t="shared" ref="F42:F54" si="5">(D42*C42)*E42</f>
        <v>5.274</v>
      </c>
    </row>
    <row r="43" spans="1:6" ht="12.75" customHeight="1" x14ac:dyDescent="0.2">
      <c r="A43" s="5">
        <v>42</v>
      </c>
      <c r="B43" s="6" t="s">
        <v>275</v>
      </c>
      <c r="C43" s="8">
        <v>2</v>
      </c>
      <c r="D43" s="7">
        <v>114.71</v>
      </c>
      <c r="E43" s="14">
        <v>0.2</v>
      </c>
      <c r="F43" s="7">
        <f t="shared" si="5"/>
        <v>45.884</v>
      </c>
    </row>
    <row r="44" spans="1:6" ht="12.75" customHeight="1" x14ac:dyDescent="0.2">
      <c r="A44" s="5">
        <v>43</v>
      </c>
      <c r="B44" s="6" t="s">
        <v>276</v>
      </c>
      <c r="C44" s="8">
        <v>3</v>
      </c>
      <c r="D44" s="7">
        <v>47.04</v>
      </c>
      <c r="E44" s="14">
        <v>0.1</v>
      </c>
      <c r="F44" s="7">
        <f t="shared" si="5"/>
        <v>14.112000000000002</v>
      </c>
    </row>
    <row r="45" spans="1:6" ht="12.75" customHeight="1" x14ac:dyDescent="0.2">
      <c r="A45" s="5">
        <v>44</v>
      </c>
      <c r="B45" s="6" t="s">
        <v>277</v>
      </c>
      <c r="C45" s="8">
        <v>2</v>
      </c>
      <c r="D45" s="7">
        <v>24.45</v>
      </c>
      <c r="E45" s="14">
        <v>0.2</v>
      </c>
      <c r="F45" s="7">
        <f t="shared" si="5"/>
        <v>9.7800000000000011</v>
      </c>
    </row>
    <row r="46" spans="1:6" ht="12.75" customHeight="1" x14ac:dyDescent="0.2">
      <c r="A46" s="5">
        <v>45</v>
      </c>
      <c r="B46" s="6" t="s">
        <v>278</v>
      </c>
      <c r="C46" s="8">
        <v>1</v>
      </c>
      <c r="D46" s="7">
        <v>218.57</v>
      </c>
      <c r="E46" s="14">
        <v>0.1</v>
      </c>
      <c r="F46" s="7">
        <f t="shared" si="5"/>
        <v>21.856999999999999</v>
      </c>
    </row>
    <row r="47" spans="1:6" ht="12.75" customHeight="1" x14ac:dyDescent="0.2">
      <c r="A47" s="5">
        <v>46</v>
      </c>
      <c r="B47" s="6" t="s">
        <v>279</v>
      </c>
      <c r="C47" s="8">
        <v>1</v>
      </c>
      <c r="D47" s="7">
        <v>36.51</v>
      </c>
      <c r="E47" s="14">
        <v>0.2</v>
      </c>
      <c r="F47" s="7">
        <f t="shared" si="5"/>
        <v>7.3019999999999996</v>
      </c>
    </row>
    <row r="48" spans="1:6" ht="12.75" customHeight="1" x14ac:dyDescent="0.2">
      <c r="A48" s="5">
        <v>47</v>
      </c>
      <c r="B48" s="6" t="s">
        <v>280</v>
      </c>
      <c r="C48" s="8">
        <v>2</v>
      </c>
      <c r="D48" s="7">
        <v>955.75</v>
      </c>
      <c r="E48" s="14">
        <v>0.2</v>
      </c>
      <c r="F48" s="7">
        <f t="shared" si="5"/>
        <v>382.3</v>
      </c>
    </row>
    <row r="49" spans="1:6" ht="12.75" customHeight="1" x14ac:dyDescent="0.2">
      <c r="A49" s="5">
        <v>48</v>
      </c>
      <c r="B49" s="6" t="s">
        <v>281</v>
      </c>
      <c r="C49" s="8">
        <v>1</v>
      </c>
      <c r="D49" s="7">
        <v>782.67</v>
      </c>
      <c r="E49" s="14">
        <v>0.2</v>
      </c>
      <c r="F49" s="7">
        <f t="shared" si="5"/>
        <v>156.53399999999999</v>
      </c>
    </row>
    <row r="50" spans="1:6" ht="12.75" customHeight="1" x14ac:dyDescent="0.2">
      <c r="A50" s="5">
        <v>49</v>
      </c>
      <c r="B50" s="6" t="s">
        <v>282</v>
      </c>
      <c r="C50" s="8">
        <v>10</v>
      </c>
      <c r="D50" s="7">
        <v>145.61000000000001</v>
      </c>
      <c r="E50" s="14">
        <v>0.2</v>
      </c>
      <c r="F50" s="7">
        <f t="shared" si="5"/>
        <v>291.22000000000003</v>
      </c>
    </row>
    <row r="51" spans="1:6" ht="12.75" customHeight="1" x14ac:dyDescent="0.2">
      <c r="A51" s="5">
        <v>50</v>
      </c>
      <c r="B51" s="6" t="s">
        <v>283</v>
      </c>
      <c r="C51" s="8">
        <v>1</v>
      </c>
      <c r="D51" s="7">
        <v>60.33</v>
      </c>
      <c r="E51" s="14">
        <v>0.2</v>
      </c>
      <c r="F51" s="7">
        <f t="shared" si="5"/>
        <v>12.066000000000001</v>
      </c>
    </row>
    <row r="52" spans="1:6" ht="12.75" customHeight="1" x14ac:dyDescent="0.2">
      <c r="A52" s="5">
        <v>51</v>
      </c>
      <c r="B52" s="6" t="s">
        <v>284</v>
      </c>
      <c r="C52" s="8">
        <v>1</v>
      </c>
      <c r="D52" s="7">
        <v>264.08</v>
      </c>
      <c r="E52" s="14">
        <v>0.2</v>
      </c>
      <c r="F52" s="7">
        <f t="shared" si="5"/>
        <v>52.816000000000003</v>
      </c>
    </row>
    <row r="53" spans="1:6" ht="12.75" customHeight="1" x14ac:dyDescent="0.2">
      <c r="A53" s="5">
        <v>52</v>
      </c>
      <c r="B53" s="6" t="s">
        <v>285</v>
      </c>
      <c r="C53" s="8">
        <v>1</v>
      </c>
      <c r="D53" s="7">
        <v>140.83000000000001</v>
      </c>
      <c r="E53" s="14">
        <v>0.2</v>
      </c>
      <c r="F53" s="7">
        <f t="shared" si="5"/>
        <v>28.166000000000004</v>
      </c>
    </row>
    <row r="54" spans="1:6" ht="12.75" customHeight="1" x14ac:dyDescent="0.2">
      <c r="A54" s="5">
        <v>53</v>
      </c>
      <c r="B54" s="6" t="s">
        <v>286</v>
      </c>
      <c r="C54" s="8">
        <v>1</v>
      </c>
      <c r="D54" s="7">
        <v>194.19</v>
      </c>
      <c r="E54" s="14">
        <v>0.1</v>
      </c>
      <c r="F54" s="7">
        <f t="shared" si="5"/>
        <v>19.419</v>
      </c>
    </row>
    <row r="55" spans="1:6" ht="12.75" customHeight="1" x14ac:dyDescent="0.2">
      <c r="A55" s="5">
        <v>54</v>
      </c>
      <c r="B55" s="6" t="s">
        <v>287</v>
      </c>
      <c r="C55" s="8">
        <v>2</v>
      </c>
      <c r="D55" s="7">
        <v>34.43</v>
      </c>
      <c r="E55" s="14">
        <v>0.2</v>
      </c>
      <c r="F55" s="7">
        <f>(D55*C55)*E55</f>
        <v>13.772</v>
      </c>
    </row>
    <row r="56" spans="1:6" ht="12.75" customHeight="1" x14ac:dyDescent="0.2">
      <c r="A56" s="176" t="s">
        <v>288</v>
      </c>
      <c r="B56" s="177"/>
      <c r="C56" s="177"/>
      <c r="D56" s="177"/>
      <c r="E56" s="177"/>
      <c r="F56" s="8">
        <f>SUM(F2:F55)</f>
        <v>1773.249</v>
      </c>
    </row>
    <row r="57" spans="1:6" ht="12.75" customHeight="1" x14ac:dyDescent="0.2">
      <c r="A57" s="176" t="s">
        <v>289</v>
      </c>
      <c r="B57" s="177"/>
      <c r="C57" s="177"/>
      <c r="D57" s="177"/>
      <c r="E57" s="177"/>
      <c r="F57" s="5">
        <f>F56/12</f>
        <v>147.77074999999999</v>
      </c>
    </row>
    <row r="58" spans="1:6" ht="12.75" customHeight="1" x14ac:dyDescent="0.2">
      <c r="A58" s="176" t="s">
        <v>201</v>
      </c>
      <c r="B58" s="177"/>
      <c r="C58" s="177"/>
      <c r="D58" s="177"/>
      <c r="E58" s="177"/>
      <c r="F58" s="5">
        <v>6</v>
      </c>
    </row>
    <row r="59" spans="1:6" ht="12.75" customHeight="1" x14ac:dyDescent="0.2">
      <c r="A59" s="178" t="s">
        <v>290</v>
      </c>
      <c r="B59" s="177"/>
      <c r="C59" s="177"/>
      <c r="D59" s="177"/>
      <c r="E59" s="177"/>
      <c r="F59" s="15">
        <f>F57/F58</f>
        <v>24.628458333333331</v>
      </c>
    </row>
    <row r="60" spans="1:6" ht="17.25" customHeight="1" x14ac:dyDescent="0.2">
      <c r="A60" s="179" t="s">
        <v>291</v>
      </c>
      <c r="B60" s="180"/>
      <c r="C60" s="180"/>
      <c r="D60" s="180"/>
      <c r="E60" s="180"/>
      <c r="F60" s="180"/>
    </row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5">
    <mergeCell ref="A56:E56"/>
    <mergeCell ref="A57:E57"/>
    <mergeCell ref="A58:E58"/>
    <mergeCell ref="A59:E59"/>
    <mergeCell ref="A60:F60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PREÇO HOMEM MÊS-SUPERVISOR</vt:lpstr>
      <vt:lpstr>PREÇO HOMEM MÊS-ELETRICISTA</vt:lpstr>
      <vt:lpstr>PREÇO HOMEM MÊS-PINTOR</vt:lpstr>
      <vt:lpstr>PREÇO HOMEM MÊS - ENCANADOR</vt:lpstr>
      <vt:lpstr>PREÇO HOMEM MÊS - PEDREIRO</vt:lpstr>
      <vt:lpstr>PREÇO HOMEM MÊS - AUXILIAR</vt:lpstr>
      <vt:lpstr>UNIFORMES</vt:lpstr>
      <vt:lpstr>EPIS</vt:lpstr>
      <vt:lpstr>FERRAMENTAS</vt:lpstr>
      <vt:lpstr>PLANILHA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Marques</dc:creator>
  <cp:lastModifiedBy>igo da cruz</cp:lastModifiedBy>
  <dcterms:created xsi:type="dcterms:W3CDTF">2010-12-08T17:56:29Z</dcterms:created>
  <dcterms:modified xsi:type="dcterms:W3CDTF">2021-07-23T17:53:23Z</dcterms:modified>
</cp:coreProperties>
</file>