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480" windowWidth="14415" windowHeight="11760" tabRatio="750" activeTab="1"/>
  </bookViews>
  <sheets>
    <sheet name="Resumo" sheetId="52" r:id="rId1"/>
    <sheet name="Enc" sheetId="1" r:id="rId2"/>
    <sheet name="Serv" sheetId="46" r:id="rId3"/>
    <sheet name="Serv Ins" sheetId="60" r:id="rId4"/>
    <sheet name="Jard" sheetId="62" r:id="rId5"/>
    <sheet name="ASG" sheetId="61" r:id="rId6"/>
    <sheet name="Unif" sheetId="31" r:id="rId7"/>
    <sheet name="Mat" sheetId="53" r:id="rId8"/>
    <sheet name="EPI's" sheetId="30" r:id="rId9"/>
    <sheet name="F&amp;E" sheetId="29" r:id="rId10"/>
    <sheet name="Prod" sheetId="57" r:id="rId11"/>
    <sheet name="Unit (M²)" sheetId="49" r:id="rId12"/>
    <sheet name="Mensal (Limp)" sheetId="54" r:id="rId13"/>
    <sheet name="Mensal (Outros)" sheetId="50" r:id="rId14"/>
  </sheets>
  <definedNames>
    <definedName name="_xlnm.Print_Area" localSheetId="5">ASG!$A$1:$D$99</definedName>
    <definedName name="_xlnm.Print_Area" localSheetId="1">Enc!$A$1:$D$99</definedName>
    <definedName name="_xlnm.Print_Area" localSheetId="8">'EPI''s'!$A$1:$F$40</definedName>
    <definedName name="_xlnm.Print_Area" localSheetId="9">'F&amp;E'!$A$1:$F$62</definedName>
    <definedName name="_xlnm.Print_Area" localSheetId="4">Jard!$A$1:$D$99</definedName>
    <definedName name="_xlnm.Print_Area" localSheetId="10">Prod!$A$1:$C$18</definedName>
    <definedName name="_xlnm.Print_Area" localSheetId="0">Resumo!$A$1:$C$11</definedName>
    <definedName name="_xlnm.Print_Area" localSheetId="2">Serv!$A$1:$D$99</definedName>
    <definedName name="_xlnm.Print_Area" localSheetId="3">'Serv Ins'!$A$1:$D$100</definedName>
    <definedName name="_xlnm.Print_Area" localSheetId="6">Unif!$A$1:$F$46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61" l="1"/>
  <c r="D62" i="62"/>
  <c r="D63" i="60"/>
  <c r="D62" i="46"/>
  <c r="D62" i="1"/>
  <c r="D20" i="60" l="1"/>
  <c r="I22" i="54" l="1"/>
  <c r="H22" i="54"/>
  <c r="F22" i="31"/>
  <c r="G34" i="61"/>
  <c r="G34" i="62"/>
  <c r="G35" i="60"/>
  <c r="G34" i="46"/>
  <c r="G34" i="1"/>
  <c r="G47" i="61"/>
  <c r="D45" i="61" s="1"/>
  <c r="D48" i="61"/>
  <c r="D47" i="61"/>
  <c r="D46" i="61"/>
  <c r="D48" i="62"/>
  <c r="D47" i="62"/>
  <c r="D46" i="62"/>
  <c r="D49" i="60"/>
  <c r="D48" i="60"/>
  <c r="D47" i="60"/>
  <c r="D48" i="46"/>
  <c r="D47" i="46"/>
  <c r="D46" i="46"/>
  <c r="D48" i="1"/>
  <c r="D47" i="1"/>
  <c r="C62" i="61" l="1"/>
  <c r="C60" i="61"/>
  <c r="C58" i="61"/>
  <c r="C59" i="61" s="1"/>
  <c r="C62" i="62"/>
  <c r="C60" i="62"/>
  <c r="C58" i="62"/>
  <c r="C59" i="62" s="1"/>
  <c r="C63" i="60"/>
  <c r="C61" i="60"/>
  <c r="C59" i="60"/>
  <c r="C60" i="60" s="1"/>
  <c r="C62" i="46"/>
  <c r="C60" i="46"/>
  <c r="C58" i="46"/>
  <c r="C59" i="46" s="1"/>
  <c r="C62" i="1"/>
  <c r="C60" i="1"/>
  <c r="C58" i="1"/>
  <c r="C59" i="1" s="1"/>
  <c r="E12" i="54" l="1"/>
  <c r="C71" i="1" l="1"/>
  <c r="F37" i="53" l="1"/>
  <c r="F38" i="30" l="1"/>
  <c r="F8" i="53" l="1"/>
  <c r="F9" i="53" s="1"/>
  <c r="F10" i="53" s="1"/>
  <c r="F80" i="53"/>
  <c r="F77" i="53"/>
  <c r="F78" i="53" s="1"/>
  <c r="F79" i="53" s="1"/>
  <c r="F67" i="53"/>
  <c r="F63" i="53"/>
  <c r="F34" i="30" l="1"/>
  <c r="C71" i="61" l="1"/>
  <c r="C70" i="61"/>
  <c r="C69" i="61"/>
  <c r="C68" i="61"/>
  <c r="C67" i="61"/>
  <c r="C66" i="61"/>
  <c r="C71" i="62"/>
  <c r="C70" i="62"/>
  <c r="C69" i="62"/>
  <c r="C68" i="62"/>
  <c r="C67" i="62"/>
  <c r="C66" i="62"/>
  <c r="C72" i="60"/>
  <c r="C71" i="60"/>
  <c r="C70" i="60"/>
  <c r="C69" i="60"/>
  <c r="C68" i="60"/>
  <c r="C67" i="60"/>
  <c r="C71" i="46"/>
  <c r="C70" i="46"/>
  <c r="C69" i="46"/>
  <c r="C68" i="46"/>
  <c r="C67" i="46"/>
  <c r="C66" i="46"/>
  <c r="C70" i="1"/>
  <c r="C69" i="1"/>
  <c r="C68" i="1"/>
  <c r="C67" i="1"/>
  <c r="C66" i="1"/>
  <c r="F35" i="29" l="1"/>
  <c r="C84" i="61" l="1"/>
  <c r="C84" i="62"/>
  <c r="C85" i="60"/>
  <c r="C84" i="1"/>
  <c r="F42" i="29" l="1"/>
  <c r="F55" i="29"/>
  <c r="F56" i="29"/>
  <c r="F9" i="30"/>
  <c r="F11" i="30"/>
  <c r="F26" i="30"/>
  <c r="F21" i="30"/>
  <c r="F22" i="30"/>
  <c r="F66" i="53"/>
  <c r="F43" i="31" l="1"/>
  <c r="F42" i="31"/>
  <c r="F38" i="31"/>
  <c r="F40" i="31"/>
  <c r="F32" i="31"/>
  <c r="F28" i="31"/>
  <c r="F29" i="31"/>
  <c r="F30" i="31"/>
  <c r="F9" i="31"/>
  <c r="F11" i="31"/>
  <c r="F19" i="31"/>
  <c r="F65" i="53"/>
  <c r="F69" i="53"/>
  <c r="F70" i="53"/>
  <c r="F64" i="53"/>
  <c r="F62" i="53"/>
  <c r="F17" i="53" l="1"/>
  <c r="F18" i="53"/>
  <c r="F19" i="53"/>
  <c r="F20" i="53"/>
  <c r="F21" i="53"/>
  <c r="F22" i="53"/>
  <c r="F23" i="53"/>
  <c r="F24" i="53"/>
  <c r="F25" i="53"/>
  <c r="F26" i="53"/>
  <c r="F27" i="53"/>
  <c r="F28" i="53"/>
  <c r="F29" i="53"/>
  <c r="F32" i="53"/>
  <c r="F33" i="53"/>
  <c r="F34" i="53"/>
  <c r="F35" i="53"/>
  <c r="F36" i="53"/>
  <c r="F38" i="53"/>
  <c r="F39" i="53"/>
  <c r="F40" i="53"/>
  <c r="F41" i="53"/>
  <c r="F42" i="53"/>
  <c r="F43" i="53"/>
  <c r="F44" i="53"/>
  <c r="F45" i="53"/>
  <c r="F46" i="53"/>
  <c r="F47" i="53"/>
  <c r="F48" i="53"/>
  <c r="F49" i="53"/>
  <c r="F50" i="53"/>
  <c r="F51" i="53"/>
  <c r="F52" i="53"/>
  <c r="F53" i="53"/>
  <c r="F54" i="53"/>
  <c r="F55" i="53"/>
  <c r="C88" i="62"/>
  <c r="G47" i="62"/>
  <c r="D45" i="62" s="1"/>
  <c r="C35" i="62"/>
  <c r="C41" i="62" s="1"/>
  <c r="C61" i="62" s="1"/>
  <c r="C29" i="62"/>
  <c r="C28" i="62"/>
  <c r="C27" i="62"/>
  <c r="D17" i="62"/>
  <c r="D44" i="62" s="1"/>
  <c r="C88" i="61"/>
  <c r="C35" i="61"/>
  <c r="C41" i="61" s="1"/>
  <c r="C61" i="61" s="1"/>
  <c r="C29" i="61"/>
  <c r="C28" i="61"/>
  <c r="C27" i="61"/>
  <c r="D17" i="61"/>
  <c r="D44" i="61" s="1"/>
  <c r="C89" i="60"/>
  <c r="G48" i="60"/>
  <c r="D46" i="60" s="1"/>
  <c r="C36" i="60"/>
  <c r="C42" i="60" s="1"/>
  <c r="C62" i="60" s="1"/>
  <c r="C30" i="60"/>
  <c r="C29" i="60"/>
  <c r="C28" i="60"/>
  <c r="D18" i="60"/>
  <c r="C35" i="46"/>
  <c r="D45" i="60" l="1"/>
  <c r="D50" i="60" s="1"/>
  <c r="D55" i="60" s="1"/>
  <c r="D49" i="61"/>
  <c r="D54" i="61" s="1"/>
  <c r="D23" i="61"/>
  <c r="D27" i="61" s="1"/>
  <c r="D23" i="62"/>
  <c r="D49" i="62"/>
  <c r="D54" i="62" s="1"/>
  <c r="D24" i="60"/>
  <c r="D28" i="60" s="1"/>
  <c r="C84" i="46"/>
  <c r="C88" i="46" s="1"/>
  <c r="G47" i="46"/>
  <c r="D45" i="46" s="1"/>
  <c r="C29" i="46"/>
  <c r="C28" i="46"/>
  <c r="C27" i="46"/>
  <c r="C88" i="1"/>
  <c r="D46" i="1"/>
  <c r="G47" i="1"/>
  <c r="D45" i="1" s="1"/>
  <c r="C29" i="1"/>
  <c r="C28" i="1"/>
  <c r="C27" i="1"/>
  <c r="C35" i="1"/>
  <c r="C41" i="1" s="1"/>
  <c r="C61" i="1" s="1"/>
  <c r="D28" i="61" l="1"/>
  <c r="D29" i="61"/>
  <c r="D30" i="61" s="1"/>
  <c r="D90" i="61"/>
  <c r="D30" i="60"/>
  <c r="D91" i="60"/>
  <c r="D29" i="60"/>
  <c r="D90" i="62"/>
  <c r="D27" i="62"/>
  <c r="D29" i="62"/>
  <c r="D28" i="62"/>
  <c r="C41" i="46"/>
  <c r="C61" i="46" s="1"/>
  <c r="D31" i="60" l="1"/>
  <c r="D40" i="60" s="1"/>
  <c r="D35" i="61"/>
  <c r="D33" i="61"/>
  <c r="D40" i="61"/>
  <c r="D61" i="61"/>
  <c r="D58" i="61"/>
  <c r="D39" i="61"/>
  <c r="D34" i="61"/>
  <c r="D60" i="61"/>
  <c r="D36" i="61"/>
  <c r="D38" i="61"/>
  <c r="D37" i="61"/>
  <c r="D59" i="61"/>
  <c r="D52" i="61"/>
  <c r="D30" i="62"/>
  <c r="D52" i="62" s="1"/>
  <c r="D53" i="60"/>
  <c r="D62" i="60"/>
  <c r="D36" i="60"/>
  <c r="D61" i="60" l="1"/>
  <c r="D41" i="60"/>
  <c r="D59" i="60"/>
  <c r="D34" i="60"/>
  <c r="D38" i="60"/>
  <c r="D35" i="60"/>
  <c r="D60" i="60"/>
  <c r="D64" i="60" s="1"/>
  <c r="D93" i="60" s="1"/>
  <c r="D37" i="60"/>
  <c r="D39" i="60"/>
  <c r="D41" i="61"/>
  <c r="D53" i="61" s="1"/>
  <c r="D55" i="61" s="1"/>
  <c r="D91" i="61" s="1"/>
  <c r="D63" i="61"/>
  <c r="D92" i="61" s="1"/>
  <c r="D33" i="62"/>
  <c r="D35" i="62"/>
  <c r="D59" i="62"/>
  <c r="D36" i="62"/>
  <c r="D40" i="62"/>
  <c r="D38" i="62"/>
  <c r="D34" i="62"/>
  <c r="D58" i="62"/>
  <c r="D60" i="62"/>
  <c r="D61" i="62"/>
  <c r="D37" i="62"/>
  <c r="D39" i="62"/>
  <c r="D42" i="60" l="1"/>
  <c r="D54" i="60" s="1"/>
  <c r="D56" i="60" s="1"/>
  <c r="D92" i="60" s="1"/>
  <c r="D41" i="62"/>
  <c r="D53" i="62" s="1"/>
  <c r="D55" i="62" s="1"/>
  <c r="D91" i="62" s="1"/>
  <c r="D69" i="61"/>
  <c r="D66" i="61"/>
  <c r="D71" i="61"/>
  <c r="D68" i="61"/>
  <c r="D67" i="61"/>
  <c r="D70" i="61"/>
  <c r="D63" i="62"/>
  <c r="D92" i="62" s="1"/>
  <c r="D67" i="60" l="1"/>
  <c r="D72" i="60"/>
  <c r="D69" i="60"/>
  <c r="D71" i="60"/>
  <c r="D70" i="60"/>
  <c r="D68" i="60"/>
  <c r="D72" i="61"/>
  <c r="D93" i="61" s="1"/>
  <c r="D66" i="62"/>
  <c r="D70" i="62"/>
  <c r="D69" i="62"/>
  <c r="D67" i="62"/>
  <c r="D68" i="62"/>
  <c r="D71" i="62"/>
  <c r="D17" i="46"/>
  <c r="D44" i="46" s="1"/>
  <c r="D73" i="60" l="1"/>
  <c r="D94" i="60" s="1"/>
  <c r="D72" i="62"/>
  <c r="D93" i="62" s="1"/>
  <c r="F34" i="29"/>
  <c r="F36" i="29"/>
  <c r="F37" i="29"/>
  <c r="F40" i="29"/>
  <c r="F41" i="29"/>
  <c r="F46" i="29"/>
  <c r="F32" i="29"/>
  <c r="F31" i="29"/>
  <c r="F30" i="29"/>
  <c r="F54" i="29"/>
  <c r="F33" i="29"/>
  <c r="F38" i="29"/>
  <c r="F39" i="29"/>
  <c r="F43" i="29"/>
  <c r="F44" i="29"/>
  <c r="F45" i="29"/>
  <c r="F47" i="29"/>
  <c r="F35" i="30"/>
  <c r="F33" i="30"/>
  <c r="F25" i="30"/>
  <c r="F24" i="30"/>
  <c r="F23" i="30"/>
  <c r="F8" i="30"/>
  <c r="F68" i="53"/>
  <c r="F71" i="53" s="1"/>
  <c r="F72" i="53" s="1"/>
  <c r="F15" i="53"/>
  <c r="F16" i="53"/>
  <c r="F41" i="31"/>
  <c r="F31" i="31"/>
  <c r="F21" i="31"/>
  <c r="F20" i="31"/>
  <c r="F10" i="31"/>
  <c r="F13" i="31"/>
  <c r="F39" i="31"/>
  <c r="F33" i="31"/>
  <c r="F23" i="31"/>
  <c r="F18" i="31"/>
  <c r="F8" i="31"/>
  <c r="F12" i="31"/>
  <c r="F14" i="31" l="1"/>
  <c r="F29" i="30" l="1"/>
  <c r="D17" i="1"/>
  <c r="D44" i="1" s="1"/>
  <c r="E20" i="54"/>
  <c r="E19" i="54"/>
  <c r="E17" i="54"/>
  <c r="E16" i="54"/>
  <c r="E15" i="54"/>
  <c r="E13" i="54"/>
  <c r="E11" i="54"/>
  <c r="H11" i="54" s="1"/>
  <c r="I11" i="54" s="1"/>
  <c r="E10" i="54"/>
  <c r="E9" i="54"/>
  <c r="E8" i="54"/>
  <c r="F36" i="30"/>
  <c r="F37" i="30" s="1"/>
  <c r="F27" i="30"/>
  <c r="F28" i="30" s="1"/>
  <c r="F34" i="31"/>
  <c r="F35" i="31" s="1"/>
  <c r="D75" i="62" s="1"/>
  <c r="F15" i="31"/>
  <c r="D75" i="1" s="1"/>
  <c r="F59" i="29"/>
  <c r="F50" i="29"/>
  <c r="F73" i="53"/>
  <c r="B55" i="49"/>
  <c r="B54" i="49"/>
  <c r="B51" i="49"/>
  <c r="B50" i="49"/>
  <c r="D45" i="49"/>
  <c r="D44" i="49"/>
  <c r="D41" i="49"/>
  <c r="D40" i="49"/>
  <c r="D37" i="49"/>
  <c r="D36" i="49"/>
  <c r="D31" i="49"/>
  <c r="D30" i="49"/>
  <c r="D27" i="49"/>
  <c r="D26" i="49"/>
  <c r="D23" i="49"/>
  <c r="D22" i="49"/>
  <c r="D18" i="49"/>
  <c r="D19" i="49"/>
  <c r="D15" i="49"/>
  <c r="D14" i="49"/>
  <c r="D11" i="49"/>
  <c r="D10" i="49"/>
  <c r="D55" i="49"/>
  <c r="D54" i="49"/>
  <c r="D51" i="49"/>
  <c r="D50" i="49"/>
  <c r="F57" i="29"/>
  <c r="F58" i="29" s="1"/>
  <c r="F74" i="53" l="1"/>
  <c r="D76" i="62" s="1"/>
  <c r="H13" i="54"/>
  <c r="I13" i="54" s="1"/>
  <c r="H10" i="54"/>
  <c r="I10" i="54" s="1"/>
  <c r="F39" i="30"/>
  <c r="D77" i="61" s="1"/>
  <c r="F60" i="29"/>
  <c r="D78" i="61" s="1"/>
  <c r="H19" i="54"/>
  <c r="I19" i="54" s="1"/>
  <c r="F30" i="30"/>
  <c r="D77" i="62" s="1"/>
  <c r="H12" i="54"/>
  <c r="I12" i="54" s="1"/>
  <c r="E54" i="49"/>
  <c r="E51" i="49"/>
  <c r="E55" i="49"/>
  <c r="E50" i="49"/>
  <c r="H9" i="54"/>
  <c r="I9" i="54" s="1"/>
  <c r="H17" i="54"/>
  <c r="I17" i="54" s="1"/>
  <c r="H20" i="54"/>
  <c r="I20" i="54" s="1"/>
  <c r="D23" i="46"/>
  <c r="D49" i="46"/>
  <c r="D54" i="46" s="1"/>
  <c r="D23" i="1"/>
  <c r="D49" i="1"/>
  <c r="D54" i="1" s="1"/>
  <c r="H8" i="54"/>
  <c r="I8" i="54" s="1"/>
  <c r="G14" i="54"/>
  <c r="H15" i="54"/>
  <c r="I15" i="54" s="1"/>
  <c r="G18" i="54"/>
  <c r="G21" i="54"/>
  <c r="F24" i="31"/>
  <c r="F25" i="31" s="1"/>
  <c r="D76" i="60" s="1"/>
  <c r="F44" i="31"/>
  <c r="F45" i="31" s="1"/>
  <c r="D75" i="61" s="1"/>
  <c r="H16" i="54"/>
  <c r="I16" i="54" s="1"/>
  <c r="F48" i="29"/>
  <c r="F49" i="29" s="1"/>
  <c r="F51" i="29" s="1"/>
  <c r="D78" i="62" s="1"/>
  <c r="F81" i="53" l="1"/>
  <c r="D79" i="61"/>
  <c r="D94" i="61" s="1"/>
  <c r="D95" i="61" s="1"/>
  <c r="D88" i="61" s="1"/>
  <c r="D96" i="61" s="1"/>
  <c r="D97" i="61" s="1"/>
  <c r="C9" i="50" s="1"/>
  <c r="D79" i="62"/>
  <c r="D94" i="62" s="1"/>
  <c r="D95" i="62" s="1"/>
  <c r="D88" i="62" s="1"/>
  <c r="D96" i="62" s="1"/>
  <c r="D97" i="62" s="1"/>
  <c r="C8" i="50" s="1"/>
  <c r="D29" i="46"/>
  <c r="D27" i="46"/>
  <c r="D28" i="46"/>
  <c r="D29" i="1"/>
  <c r="D27" i="1"/>
  <c r="D28" i="1"/>
  <c r="D90" i="46"/>
  <c r="H21" i="54"/>
  <c r="I21" i="54"/>
  <c r="D90" i="1"/>
  <c r="D75" i="46"/>
  <c r="I18" i="54"/>
  <c r="H18" i="54"/>
  <c r="G22" i="54"/>
  <c r="I14" i="54"/>
  <c r="H14" i="54"/>
  <c r="F58" i="53" l="1"/>
  <c r="F11" i="53"/>
  <c r="F12" i="53" s="1"/>
  <c r="F31" i="53"/>
  <c r="F30" i="53"/>
  <c r="D30" i="46"/>
  <c r="D39" i="46" s="1"/>
  <c r="D30" i="1"/>
  <c r="D52" i="46" l="1"/>
  <c r="D35" i="46"/>
  <c r="D38" i="46"/>
  <c r="F26" i="29"/>
  <c r="F56" i="53"/>
  <c r="F57" i="53" s="1"/>
  <c r="F59" i="53" s="1"/>
  <c r="D77" i="60" s="1"/>
  <c r="F20" i="29"/>
  <c r="F10" i="29"/>
  <c r="F9" i="29"/>
  <c r="F23" i="29"/>
  <c r="F16" i="29"/>
  <c r="F19" i="29"/>
  <c r="F11" i="29"/>
  <c r="F13" i="29"/>
  <c r="F15" i="29"/>
  <c r="F21" i="29"/>
  <c r="F12" i="29"/>
  <c r="F17" i="29"/>
  <c r="F8" i="29"/>
  <c r="F14" i="29"/>
  <c r="F18" i="29"/>
  <c r="F22" i="29"/>
  <c r="F17" i="30"/>
  <c r="D40" i="46"/>
  <c r="D59" i="46"/>
  <c r="D33" i="46"/>
  <c r="D37" i="46"/>
  <c r="D58" i="46"/>
  <c r="D61" i="46"/>
  <c r="D34" i="46"/>
  <c r="D36" i="46"/>
  <c r="D60" i="46"/>
  <c r="D60" i="1"/>
  <c r="D59" i="1"/>
  <c r="D61" i="1"/>
  <c r="D58" i="1"/>
  <c r="D34" i="1"/>
  <c r="D38" i="1"/>
  <c r="D37" i="1"/>
  <c r="D35" i="1"/>
  <c r="D39" i="1"/>
  <c r="D36" i="1"/>
  <c r="D40" i="1"/>
  <c r="D33" i="1"/>
  <c r="D52" i="1"/>
  <c r="D79" i="1"/>
  <c r="D94" i="1" s="1"/>
  <c r="F10" i="30" l="1"/>
  <c r="F13" i="30"/>
  <c r="F14" i="30"/>
  <c r="F12" i="30"/>
  <c r="F24" i="29"/>
  <c r="F25" i="29" s="1"/>
  <c r="F27" i="29" s="1"/>
  <c r="D76" i="46"/>
  <c r="D63" i="46"/>
  <c r="D41" i="46"/>
  <c r="D53" i="46" s="1"/>
  <c r="D55" i="46" s="1"/>
  <c r="D91" i="46" s="1"/>
  <c r="D79" i="60" l="1"/>
  <c r="D78" i="46"/>
  <c r="F15" i="30"/>
  <c r="F16" i="30" s="1"/>
  <c r="F18" i="30" s="1"/>
  <c r="D66" i="46"/>
  <c r="D71" i="46"/>
  <c r="D68" i="46"/>
  <c r="D67" i="46"/>
  <c r="D70" i="46"/>
  <c r="D69" i="46"/>
  <c r="D92" i="46"/>
  <c r="D78" i="60" l="1"/>
  <c r="D80" i="60" s="1"/>
  <c r="D95" i="60" s="1"/>
  <c r="D96" i="60" s="1"/>
  <c r="D89" i="60" s="1"/>
  <c r="D97" i="60" s="1"/>
  <c r="D98" i="60" s="1"/>
  <c r="E31" i="49" s="1"/>
  <c r="D77" i="46"/>
  <c r="D79" i="46" s="1"/>
  <c r="D94" i="46" s="1"/>
  <c r="D72" i="46"/>
  <c r="D93" i="46" s="1"/>
  <c r="D95" i="46" l="1"/>
  <c r="D88" i="46" s="1"/>
  <c r="D96" i="46" s="1"/>
  <c r="D97" i="46" s="1"/>
  <c r="E9" i="50"/>
  <c r="G9" i="50" s="1"/>
  <c r="E8" i="50"/>
  <c r="G8" i="50" s="1"/>
  <c r="F55" i="49" l="1"/>
  <c r="G55" i="49" s="1"/>
  <c r="E27" i="49"/>
  <c r="F27" i="49" s="1"/>
  <c r="E15" i="49"/>
  <c r="F15" i="49" s="1"/>
  <c r="E11" i="49"/>
  <c r="F11" i="49" s="1"/>
  <c r="E19" i="49"/>
  <c r="F19" i="49" s="1"/>
  <c r="E37" i="49"/>
  <c r="F37" i="49" s="1"/>
  <c r="E45" i="49"/>
  <c r="F45" i="49" s="1"/>
  <c r="F51" i="49"/>
  <c r="G51" i="49" s="1"/>
  <c r="E23" i="49"/>
  <c r="F23" i="49" s="1"/>
  <c r="E41" i="49"/>
  <c r="F41" i="49" s="1"/>
  <c r="F31" i="49" l="1"/>
  <c r="D41" i="1" l="1"/>
  <c r="D53" i="1" s="1"/>
  <c r="D55" i="1" s="1"/>
  <c r="D91" i="1" l="1"/>
  <c r="D63" i="1" l="1"/>
  <c r="D92" i="1" l="1"/>
  <c r="D68" i="1"/>
  <c r="D66" i="1"/>
  <c r="D69" i="1"/>
  <c r="D70" i="1"/>
  <c r="D71" i="1"/>
  <c r="D67" i="1"/>
  <c r="D72" i="1" l="1"/>
  <c r="D93" i="1" s="1"/>
  <c r="D95" i="1" s="1"/>
  <c r="D88" i="1" l="1"/>
  <c r="D96" i="1" s="1"/>
  <c r="D97" i="1" s="1"/>
  <c r="F50" i="49" l="1"/>
  <c r="G50" i="49" s="1"/>
  <c r="G52" i="49" s="1"/>
  <c r="E36" i="49"/>
  <c r="F36" i="49" s="1"/>
  <c r="F38" i="49" s="1"/>
  <c r="F15" i="54" s="1"/>
  <c r="J15" i="54" s="1"/>
  <c r="E10" i="49"/>
  <c r="F10" i="49" s="1"/>
  <c r="F12" i="49" s="1"/>
  <c r="F8" i="54" s="1"/>
  <c r="J8" i="54" s="1"/>
  <c r="E18" i="49"/>
  <c r="F18" i="49" s="1"/>
  <c r="F20" i="49" s="1"/>
  <c r="F10" i="54" s="1"/>
  <c r="J10" i="54" s="1"/>
  <c r="C10" i="50"/>
  <c r="E10" i="50" s="1"/>
  <c r="G10" i="50" s="1"/>
  <c r="G11" i="50" s="1"/>
  <c r="C9" i="52" s="1"/>
  <c r="E22" i="49"/>
  <c r="F22" i="49" s="1"/>
  <c r="F24" i="49" s="1"/>
  <c r="F11" i="54" s="1"/>
  <c r="J11" i="54" s="1"/>
  <c r="E26" i="49"/>
  <c r="F26" i="49" s="1"/>
  <c r="F28" i="49" s="1"/>
  <c r="F12" i="54" s="1"/>
  <c r="J12" i="54" s="1"/>
  <c r="F54" i="49"/>
  <c r="G54" i="49" s="1"/>
  <c r="G56" i="49" s="1"/>
  <c r="E40" i="49"/>
  <c r="F40" i="49" s="1"/>
  <c r="F42" i="49" s="1"/>
  <c r="F16" i="54" s="1"/>
  <c r="J16" i="54" s="1"/>
  <c r="E30" i="49"/>
  <c r="F30" i="49" s="1"/>
  <c r="F32" i="49" s="1"/>
  <c r="F13" i="54" s="1"/>
  <c r="J13" i="54" s="1"/>
  <c r="E44" i="49"/>
  <c r="F44" i="49" s="1"/>
  <c r="F46" i="49" s="1"/>
  <c r="F17" i="54" s="1"/>
  <c r="J17" i="54" s="1"/>
  <c r="E14" i="49"/>
  <c r="F14" i="49" s="1"/>
  <c r="F16" i="49" s="1"/>
  <c r="F9" i="54" s="1"/>
  <c r="J9" i="54" s="1"/>
  <c r="J14" i="54" l="1"/>
  <c r="F19" i="54"/>
  <c r="J19" i="54" s="1"/>
  <c r="F20" i="54"/>
  <c r="J20" i="54" s="1"/>
  <c r="J18" i="54"/>
  <c r="J21" i="54" l="1"/>
  <c r="J22" i="54" s="1"/>
  <c r="C8" i="52" l="1"/>
  <c r="C10" i="52" s="1"/>
  <c r="C11" i="52" s="1"/>
</calcChain>
</file>

<file path=xl/sharedStrings.xml><?xml version="1.0" encoding="utf-8"?>
<sst xmlns="http://schemas.openxmlformats.org/spreadsheetml/2006/main" count="1524" uniqueCount="351">
  <si>
    <t>1. MÓDULOS</t>
  </si>
  <si>
    <t>Classificação Brasileira de Ocupações (CBO)</t>
  </si>
  <si>
    <t>Salário Normativo da Categoria Profissional</t>
  </si>
  <si>
    <t>Módulo 1 –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</si>
  <si>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</si>
  <si>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</si>
  <si>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</si>
  <si>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</si>
  <si>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</si>
  <si>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</si>
  <si>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</si>
  <si>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</si>
  <si>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</si>
  <si>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</si>
  <si>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</si>
  <si>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</si>
  <si>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</si>
  <si>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</si>
  <si>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</si>
  <si>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Total</t>
  </si>
  <si>
    <t>Módulo 2 – Encargos e Benefícios Anuais, Mensais e Diários</t>
  </si>
  <si>
    <t>2.1</t>
  </si>
  <si>
    <t>2.2</t>
  </si>
  <si>
    <t>Percentual (%)</t>
  </si>
  <si>
    <t>INSS</t>
  </si>
  <si>
    <t>Salário Educação</t>
  </si>
  <si>
    <t>SAT</t>
  </si>
  <si>
    <t>SEBRAE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</si>
  <si>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</si>
  <si>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</si>
  <si>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</si>
  <si>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</si>
  <si>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</si>
  <si>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</si>
  <si>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Transporte</t>
  </si>
  <si>
    <t>Encargos e Benefícios Anuais, Mensais e Diários</t>
  </si>
  <si>
    <t>Módulo 3 – Provisão para Rescisão</t>
  </si>
  <si>
    <t>Provisão para Rescisão</t>
  </si>
  <si>
    <t>Aviso Prévio Indenizado</t>
  </si>
  <si>
    <t>Aviso Prévio Trabalhado</t>
  </si>
  <si>
    <t>Módulo 4 – Custo de Reposição do Profissional Ausente</t>
  </si>
  <si>
    <t>Férias</t>
  </si>
  <si>
    <t>Custo de Reposição do Profissional Ausente</t>
  </si>
  <si>
    <t>Módulo 5 – Insumos Diversos</t>
  </si>
  <si>
    <t>Insumos Diversos</t>
  </si>
  <si>
    <t>Uniformes</t>
  </si>
  <si>
    <t>Módulo 6 – Custos Indiretos, Tributos e Lucro</t>
  </si>
  <si>
    <t>Custos Indiretos</t>
  </si>
  <si>
    <t>Lucro</t>
  </si>
  <si>
    <t>Tributos</t>
  </si>
  <si>
    <t>2. QUADRO-RESUMO DO CUSTO POR EMPREGADO</t>
  </si>
  <si>
    <t>Subtotal (A + B + C + D + E)</t>
  </si>
  <si>
    <t>I</t>
  </si>
  <si>
    <t>-</t>
  </si>
  <si>
    <t>4101-05</t>
  </si>
  <si>
    <t>Auxílio-Refeição</t>
  </si>
  <si>
    <t>Cesta Básica</t>
  </si>
  <si>
    <t>Plano de Saúde</t>
  </si>
  <si>
    <t>Auxílio-Creche</t>
  </si>
  <si>
    <t>Ausência Justificada</t>
  </si>
  <si>
    <t>Afastamento por Doença</t>
  </si>
  <si>
    <t>Óbitos na Família</t>
  </si>
  <si>
    <t>Maternidade</t>
  </si>
  <si>
    <t>6220-10</t>
  </si>
  <si>
    <t>5143-20</t>
  </si>
  <si>
    <t>II</t>
  </si>
  <si>
    <t>Descrição</t>
  </si>
  <si>
    <t>Área Interna</t>
  </si>
  <si>
    <t>Mão de obra</t>
  </si>
  <si>
    <t>Servente</t>
  </si>
  <si>
    <t xml:space="preserve">Total </t>
  </si>
  <si>
    <t>Área Externa</t>
  </si>
  <si>
    <t>(1)                 Produtividade                        (1/M²)</t>
  </si>
  <si>
    <t>Quinzenal</t>
  </si>
  <si>
    <t>(2)                       Frequência no Mês                     (Horas)</t>
  </si>
  <si>
    <t>Subtotal (R$)</t>
  </si>
  <si>
    <t>Unid.</t>
  </si>
  <si>
    <t>Par</t>
  </si>
  <si>
    <t>Litro</t>
  </si>
  <si>
    <t>Frasco</t>
  </si>
  <si>
    <t>Pacote</t>
  </si>
  <si>
    <t>Galão</t>
  </si>
  <si>
    <t>Fardo</t>
  </si>
  <si>
    <t>Saca</t>
  </si>
  <si>
    <t>EPI's e EPC's</t>
  </si>
  <si>
    <t>Ferramentas e Equipamentos</t>
  </si>
  <si>
    <t>Rolo</t>
  </si>
  <si>
    <t>Área Física</t>
  </si>
  <si>
    <t>Tipo</t>
  </si>
  <si>
    <t>m²</t>
  </si>
  <si>
    <t>Áreas Internas</t>
  </si>
  <si>
    <t>Áreas Externas</t>
  </si>
  <si>
    <t>Esquadrias Externas</t>
  </si>
  <si>
    <t>Laboratórios</t>
  </si>
  <si>
    <t>Banheiros</t>
  </si>
  <si>
    <t>Subtotal</t>
  </si>
  <si>
    <t>Diária</t>
  </si>
  <si>
    <t>Produtividade (m²)</t>
  </si>
  <si>
    <t>Total (R$/M²)</t>
  </si>
  <si>
    <t xml:space="preserve">Subtotal </t>
  </si>
  <si>
    <t>Pisos Frios</t>
  </si>
  <si>
    <t>Pisos Acarpetados</t>
  </si>
  <si>
    <t>Almoxarifados/Galpões</t>
  </si>
  <si>
    <t>PROFISSIONAL: AUXILIAR DE SERVIÇOS GERAIS</t>
  </si>
  <si>
    <t>5143-25</t>
  </si>
  <si>
    <t>III</t>
  </si>
  <si>
    <t>Servente c/ insalubridade</t>
  </si>
  <si>
    <t>Period.</t>
  </si>
  <si>
    <t>Prod. (m²)</t>
  </si>
  <si>
    <t>Preço Mensal Unit. (R$/M²)</t>
  </si>
  <si>
    <t>SENAI/SENAC</t>
  </si>
  <si>
    <t>Serviço de Limpeza, Asseio e Conservação</t>
  </si>
  <si>
    <t>13º (Décimo Terceiro) Salário</t>
  </si>
  <si>
    <t>Módulo 1 - Composição da Remuneração</t>
  </si>
  <si>
    <t>Tipo de Serviço</t>
  </si>
  <si>
    <t>Categoria Profissional</t>
  </si>
  <si>
    <t>Data-Base da Categoria (Dia/Mês/Ano)</t>
  </si>
  <si>
    <t>Adicional de Férias</t>
  </si>
  <si>
    <t>13º Salário, Férias e Adicional de Férias</t>
  </si>
  <si>
    <t>GPS, FGTS e Outras Contribuições</t>
  </si>
  <si>
    <t>Submódulo 2.2 - Encargos Previdenciários (GPS), Fundo de Garantia por Tempo de Serviço (FGTS) e Outras Contribuições</t>
  </si>
  <si>
    <t>Módulo 2 - Encargos e Benefícios Anuais, Mensais e Diários</t>
  </si>
  <si>
    <t>Módulo 4 - Custo de Reposição do Profissional Ausente</t>
  </si>
  <si>
    <t>Módulo 5 - Insumos Diversos</t>
  </si>
  <si>
    <t>Módulo 6 - Custos Indiretos, Tributos e Lucro</t>
  </si>
  <si>
    <t>SEGURO DE ACIDENTE DE TRABALHO (SAT)</t>
  </si>
  <si>
    <t>Riscos Ambientais do Trabalho</t>
  </si>
  <si>
    <t>Fator Acidentário de Prevenção</t>
  </si>
  <si>
    <t>SESC/SESI</t>
  </si>
  <si>
    <t>AUXÍLIO-TRANSPORTE</t>
  </si>
  <si>
    <t>Valor Unitário Vale-Transporte</t>
  </si>
  <si>
    <t>AUXÍLIO-REFEIÇÃO</t>
  </si>
  <si>
    <t>Valor Unitário Vale-Refeição</t>
  </si>
  <si>
    <t>Desconto</t>
  </si>
  <si>
    <t>CESTA BÁSICA</t>
  </si>
  <si>
    <t>Valor Unitário Cesta Básica</t>
  </si>
  <si>
    <t>13º (Décimo Terceiro) Salário, Férias e Adicional de Férias</t>
  </si>
  <si>
    <t>Custos Indiretos, Tributos e Lucro</t>
  </si>
  <si>
    <t>Módulo 3 - Provisão para Rescisão</t>
  </si>
  <si>
    <t>Materiais de Consumo</t>
  </si>
  <si>
    <t>Consulta Médica Filho</t>
  </si>
  <si>
    <t>Incidência do FGTS sobre o Aviso Prévio Indenizado</t>
  </si>
  <si>
    <t>Incidência do Submódulo 2.2 sobre o APT</t>
  </si>
  <si>
    <t>Servente de Limpeza</t>
  </si>
  <si>
    <t>Submódulo 2.1 - 13º (Décimo Terceiro) Salário, Férias e Adicional de Férias</t>
  </si>
  <si>
    <t>Submódulo 2.3 - Benefícios Mensais e Diários</t>
  </si>
  <si>
    <t>Quadro-Resumo do Módulo 2 - Encargos e Benefícios Anuais, Mensais e Diários</t>
  </si>
  <si>
    <t>Item</t>
  </si>
  <si>
    <t>Descrição do Material</t>
  </si>
  <si>
    <t>Custo Unit. (R$)</t>
  </si>
  <si>
    <t>Custo Total (R$)</t>
  </si>
  <si>
    <t>Água Sanitária, Galão c/ 05 L</t>
  </si>
  <si>
    <t>Desinfetante, Galão c/ 05 L</t>
  </si>
  <si>
    <t>Detergente Neutro, Galão c/ 05 L</t>
  </si>
  <si>
    <t>Esponja Dupla Face</t>
  </si>
  <si>
    <t>Desodorizador de Ambientes, em Aerossol, Frasco c/ 360 mL</t>
  </si>
  <si>
    <t>Álcool Gel 70%, Frasco c/ 500 mL</t>
  </si>
  <si>
    <t>Limpador Multiuso, Frasco c/ 500 mL</t>
  </si>
  <si>
    <t>Pano de Limpar Chão Alvejado</t>
  </si>
  <si>
    <t>Removedor Comum, Galão c/ 05 L</t>
  </si>
  <si>
    <t>Papel Higiênico, 100% Algodão, Folha Dupla, Rolo c/ 30 metros, Fardo c/ 64 rolos</t>
  </si>
  <si>
    <t>Saco p/ Lixo, Cor Preta, Capacidade de 60 L, Pacote c/ 100 Sacos</t>
  </si>
  <si>
    <t>Saco p/ Lixo, Cor Preta, Capacidade de 100 L, Pacote c/ 100 Sacos</t>
  </si>
  <si>
    <t>Saco p/ Lixo, Cor Preta, Capacidade de 200 L, Pacote c/ 100 Sacos</t>
  </si>
  <si>
    <t>Gasolina</t>
  </si>
  <si>
    <t>Inseticida Aerossol, Frasco c/ 300 mL</t>
  </si>
  <si>
    <t>Cabo de Madeira Revestido p/ Vassoura/Rodo, 120 cm</t>
  </si>
  <si>
    <t>Rodo 40 cm, s/ Cabo</t>
  </si>
  <si>
    <t>Rodo 60 cm, s/ Cabo</t>
  </si>
  <si>
    <t>Vassoura de Nylon c/ Cerdas Duras, s/ Cabo</t>
  </si>
  <si>
    <t>Vassoura de Pelo, 40 cm, s/ Cabo</t>
  </si>
  <si>
    <t>Vassoura de Pelo, 60 cm, s/ Cabo</t>
  </si>
  <si>
    <t>Saco p/ Aspirador de Pó, Pacote c/ 03 unidades</t>
  </si>
  <si>
    <t>Sabonete Líquido Antimicrobial, Galão c/ 05 litros</t>
  </si>
  <si>
    <t>Roçadeira a Gasolina, 1,7 kW</t>
  </si>
  <si>
    <t>Álcool Líquido 70%, Frasco c/ 01 L</t>
  </si>
  <si>
    <t>Luva Multiuso, em Látex</t>
  </si>
  <si>
    <t>Pá Coletora de Lixo, em Plástico, s/ Cabo</t>
  </si>
  <si>
    <t>Vaselina Líquida, Frasco c/ 01 L</t>
  </si>
  <si>
    <t>Papel Toalha Interfolhado, 02 Dobras, Pacote c/ 1.000 Folhas</t>
  </si>
  <si>
    <t>Saponáceo em Pó, Frasco c/ 200 mL</t>
  </si>
  <si>
    <t>Balde Plástico  c/ Alça, 12 L</t>
  </si>
  <si>
    <t>Vassoura p/ Limpeza de Vaso Sanitário, c/ Suporte</t>
  </si>
  <si>
    <t>Sabão em Pó, Pacote c/ 500 g</t>
  </si>
  <si>
    <t>Flanela de Algodão, 30 x 40 cm</t>
  </si>
  <si>
    <t>Vassoura Piaçava nº 05, s/ Cabo</t>
  </si>
  <si>
    <t>Refil Mop Úmido, 340 g</t>
  </si>
  <si>
    <t>Saco de 100L, Reforçado, Pacote c/ 100 Unidades</t>
  </si>
  <si>
    <t>Serviços Gerais</t>
  </si>
  <si>
    <t>Auxiliar de Serviços Gerais</t>
  </si>
  <si>
    <t>Jardineiro(a)</t>
  </si>
  <si>
    <t>Serviço de Jardinagem</t>
  </si>
  <si>
    <t>Profissional: Servente de Limpeza</t>
  </si>
  <si>
    <t>Profissional: Jardineiro(a)</t>
  </si>
  <si>
    <t>Profissional: Auxiliar de Serviços Gerais</t>
  </si>
  <si>
    <t>Camisa Polo, Mangas Curtas, c/ Emblema da Empresa e c/ Bolso</t>
  </si>
  <si>
    <t>Calça Jeans, c/ Emblema da Empresa e c/ Bolsos</t>
  </si>
  <si>
    <t>Cinto de Couro</t>
  </si>
  <si>
    <t>Sapato de Couro, Cor Preta</t>
  </si>
  <si>
    <t>Crachá, c/ Foto e Emblema da Empresa</t>
  </si>
  <si>
    <t>Descrição da Peça do Uniforme</t>
  </si>
  <si>
    <t>Bata em Brim, Mangas Curtas, c/ Emblema da Empresa e c/ Bolsos</t>
  </si>
  <si>
    <t>Calça em Brim, c/ Emblema da Empresa e c/ Bolsos</t>
  </si>
  <si>
    <t>Bota de Borracha, Cor Preta</t>
  </si>
  <si>
    <t>Bota de Couro, Cor Preta e c/ Bico de Ferro</t>
  </si>
  <si>
    <t>Áreas c/ Espaços Livres - Saguão, Hall e Salão</t>
  </si>
  <si>
    <t>Pisos Pavimentados Adjacentes/Contíguos às Edificações</t>
  </si>
  <si>
    <t>Varrição de Passeios e Arruamentos</t>
  </si>
  <si>
    <t>Pátios e Áreas Verdes</t>
  </si>
  <si>
    <t>Face Externa s/ Exposição a Situação de Risco</t>
  </si>
  <si>
    <t>Face Interna</t>
  </si>
  <si>
    <t>Produtividades Adotadas</t>
  </si>
  <si>
    <t>Valor Unitário Estimado - Metro Quadrado (m²)</t>
  </si>
  <si>
    <t>Óleo de Motor 02 Tempos, Frasco c/ 500 mL</t>
  </si>
  <si>
    <t>Fio de Corte p/ Roçadeira 03 mm, em Nylon, Rolo c/ 300 m</t>
  </si>
  <si>
    <t>Lâmina de Corte p/ Roçadeira, 300 mm</t>
  </si>
  <si>
    <t>Avental Plástico</t>
  </si>
  <si>
    <t>Protetor Auricular, Tipo Inserção</t>
  </si>
  <si>
    <t>Placa Sinalizadora em Plástico, p/ Isolamento de Área</t>
  </si>
  <si>
    <t>Máscara/Respirador c/ 02 filtros</t>
  </si>
  <si>
    <t>Filtro p/ Máscara/Respirador</t>
  </si>
  <si>
    <t>Capa Impermeável em PVC, c/ Forro</t>
  </si>
  <si>
    <t>Protetor Auricular Tipo Concha</t>
  </si>
  <si>
    <t>Luva de Malha/Algodão</t>
  </si>
  <si>
    <t>Óculos de Segurança, Cor Fumê, p/ Proteção Solar</t>
  </si>
  <si>
    <t>Boné Legionário, p/ Proteção Solar, em Brim</t>
  </si>
  <si>
    <t>Cinturão Ergonômico Abdominal Lombar, c/ Suspensório</t>
  </si>
  <si>
    <t>Luva de Segurança, em Neoprene</t>
  </si>
  <si>
    <t>Descrição do EPI/EPC</t>
  </si>
  <si>
    <t>Taxa Anual de Depreciação (%)</t>
  </si>
  <si>
    <t>Custo Unit. de Aquisição (R$)</t>
  </si>
  <si>
    <t>Custo Total Anual de Depreciação (R$)</t>
  </si>
  <si>
    <t>Quant. Estimada</t>
  </si>
  <si>
    <t>Descrição da Ferramenta/Equipamento</t>
  </si>
  <si>
    <t>Meia de Algodão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</si>
  <si>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Os valores unitários acima incluem todos os custos diretos necessários para disponibilização das ferramentas e equipamentos, incluindo eventuais fretes até as cidades de Redenção e/ou Acarape, bem como entre os locais de execução dos serviços.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</si>
  <si>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fornecimento dos materiais de consumo, incluindo eventuais fretes até as cidades de Redenção e/ou Acarape, bem como entre os locais de execução dos serviços.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</si>
  <si>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disponibilização dos uniformes, incluindo eventuais fretes até as cidades de Redenção e/ou Acarape, bem como entre os locais de execução dos serviços.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</si>
  <si>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disponibilização dos EPI's e EPC's, incluindo eventuais fretes até as cidades de Redenção e/ou Acarape, bem como entre os locais de execução dos serviços.</t>
    </r>
  </si>
  <si>
    <t>Carrinho Multifuncional p/ Transporte de Material de Limpeza</t>
  </si>
  <si>
    <t>Diluidor de Produtos c/ 02 Entradas p/ Químicos + Enxágue</t>
  </si>
  <si>
    <t>Lava Jato de Alta Pressão 1.670 psi</t>
  </si>
  <si>
    <t>Mangueira Plástica ¾, Comprimento = 50 m</t>
  </si>
  <si>
    <t>Escada de 06 Degraus, em Alumínio</t>
  </si>
  <si>
    <t>Escada de 15 Degraus, em Alumínio</t>
  </si>
  <si>
    <t>Mop Giratório Completo, 80 cm</t>
  </si>
  <si>
    <t>Escova Oval, em Nylon</t>
  </si>
  <si>
    <t>Espanador Eletrostático</t>
  </si>
  <si>
    <t>Desentupidor p/ Vaso Sanitário, Cabo de 60 cm</t>
  </si>
  <si>
    <t>Desentupidor p/ Pia, Cabo de 60 cm</t>
  </si>
  <si>
    <t>Carrinho de Mão, Capacidade = 45 L</t>
  </si>
  <si>
    <t>Enxada, c/ Cabo de Madeira, 150 cm</t>
  </si>
  <si>
    <t>Chibanca, c/ Cabo de Madeira, 90 cm</t>
  </si>
  <si>
    <t>Pá Grande, c/ Cabo de Madeira, 71 cm</t>
  </si>
  <si>
    <t xml:space="preserve">Mangueira ¾, Reforçada (Trançada), p/ Aguação, Comprimento = 50 m </t>
  </si>
  <si>
    <t>Rastelo, c/ Cabo, Comprimento = 120 cm</t>
  </si>
  <si>
    <t>Tesoura Profissional de Poda 9”</t>
  </si>
  <si>
    <t>Ciscador/Ancinho, 12 Dentes, c/ Cabo</t>
  </si>
  <si>
    <t>Cavadeira Articulada c/ Cabo de Madeira, Comprimento = 150 cm</t>
  </si>
  <si>
    <t>Facão p/ Mato, 14”</t>
  </si>
  <si>
    <t>Abraçadeira de Metal ¾, p/ Mangueira</t>
  </si>
  <si>
    <t>Bico de Ferro ¾, p/ Torneira</t>
  </si>
  <si>
    <t>Mangueira Perfurada p/ Irrigação, Comprimento = 100 m</t>
  </si>
  <si>
    <t>Tesoura Grande p/ Cortar Grama, 12”</t>
  </si>
  <si>
    <t>Carrinho ‘Sobe Escadas’ c/ 06 Rodas, Capacidade = 150 kg</t>
  </si>
  <si>
    <t>Transpalete/Paleteira Manual, Capacidade = 2 ton</t>
  </si>
  <si>
    <t>Carro Plataforma, Capacidade = 800 kg</t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</si>
  <si>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Taxas anuais de depreciação conforme Anexo III da Instrução Normativa RFB Nº 1700, de 14 de março de 2017;</t>
    </r>
  </si>
  <si>
    <t>Quadro-Resumo</t>
  </si>
  <si>
    <t>Quant. Empregados por Posto (C)</t>
  </si>
  <si>
    <t>Valor Proposto por Posto (R$)</t>
  </si>
  <si>
    <t>Lavadora/Secadora Elétrica p/ Pisos</t>
  </si>
  <si>
    <t>Cinto de Sustentação p/ Roçadeira</t>
  </si>
  <si>
    <t>Máscara de Proteção Respiratória PFF2, s/ Válvula</t>
  </si>
  <si>
    <t>Custo Total por Empregado (R$)</t>
  </si>
  <si>
    <t>Nota¹: A parcela mensal a título de Aviso Prévio Trabalhado será no percentual máximo de 1,944% no primeiro ano, e, em caso de prorrogação do Contrato, o percentual máximo dessa parcela será de 0,194% a cada ano de prorrogação, a ser incluído por ocasião da formulação do Termo Aditivo, conforme disposto na Lei nº 12.506/2011 e no  Acórdão TCU nº 1.186/2017;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</si>
  <si>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Em se tratando de benefícios legalmente previstos, os valores a serem pagos à Contratada serão  condicionados à comprovação de que a empresa, de fato, quitou sua parcela de custeio do benefício a que está obrigada e tão somente referente aos empregados beneficiários;</t>
    </r>
  </si>
  <si>
    <t>Óculos de Segurança, Incolor</t>
  </si>
  <si>
    <t>Cabo p/ Pá Coletora de Lixo</t>
  </si>
  <si>
    <t>Luva de Couro, Cano Curto</t>
  </si>
  <si>
    <t>Camisa em Algodão Malha Fria, Mangas Longas, c/ Emblema da Empresa</t>
  </si>
  <si>
    <t>NPK 10-10-10, Saca c/ 25 kg</t>
  </si>
  <si>
    <t>Húmus (Saca c/ 25 kg)</t>
  </si>
  <si>
    <t>Vassoura Varre Canto, s/ Cabo</t>
  </si>
  <si>
    <t>Pedra Sanitária 35 g</t>
  </si>
  <si>
    <t>Enceradeira Industrial, Diâmetro = 300 - 510 mm</t>
  </si>
  <si>
    <t>Disco Limpador 300 - 510 mm</t>
  </si>
  <si>
    <t>(3)                                 Jornada de Trabalho no Semestre                            (Horas)</t>
  </si>
  <si>
    <t xml:space="preserve">(4)                                                   (1x2x3)                                                     Ki </t>
  </si>
  <si>
    <t>(5)                                           Preço Homem-Mês                            (R$)</t>
  </si>
  <si>
    <t>(4x5)                             Subtotal                                                      (R$/M²)</t>
  </si>
  <si>
    <t>(1x2)                                Subtotal                  (R$/M²)</t>
  </si>
  <si>
    <t>(2)                                      Preço Homem-Mês                        (R$)</t>
  </si>
  <si>
    <t>(1)                                            Produtividade                 (1/M²)</t>
  </si>
  <si>
    <t>(2)                                     Preço Homem-Mês                        (R$)</t>
  </si>
  <si>
    <t>(1)                            Produtividade                 (1/M²)</t>
  </si>
  <si>
    <t>Encarregado(a)</t>
  </si>
  <si>
    <t>Profissional: Encarregado(a)</t>
  </si>
  <si>
    <t>Extensão Elétrica, Comprimento = 50 m</t>
  </si>
  <si>
    <t>Balde Espremedor, 33 Litros, 02 Águas</t>
  </si>
  <si>
    <t>Cabo p/ Mop Úmido, 1,46 m</t>
  </si>
  <si>
    <t>Refil Mop Giratório 360º</t>
  </si>
  <si>
    <t>Aspirador de Pó/Líquido, 1.400 W</t>
  </si>
  <si>
    <t>Foice, c/ Cabo de Madeira, 110 cm</t>
  </si>
  <si>
    <t>Área (m²)</t>
  </si>
  <si>
    <t>Esquadria Externa/Interna</t>
  </si>
  <si>
    <t>Multa do FGTS</t>
  </si>
  <si>
    <t>C.1</t>
  </si>
  <si>
    <t>PIS</t>
  </si>
  <si>
    <t>C.2</t>
  </si>
  <si>
    <t>COFINS</t>
  </si>
  <si>
    <t>C.3</t>
  </si>
  <si>
    <t>ISS</t>
  </si>
  <si>
    <r>
      <rPr>
        <b/>
        <sz val="11"/>
        <color theme="1"/>
        <rFont val="Calibri"/>
        <family val="2"/>
        <scheme val="minor"/>
      </rPr>
      <t>Pregão nº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</si>
  <si>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Processo nº</t>
    </r>
    <r>
      <rPr>
        <sz val="11"/>
        <color theme="1"/>
        <rFont val="Calibri"/>
        <family val="2"/>
        <scheme val="minor"/>
      </rPr>
      <t>: 23282.014256/2021-13</t>
    </r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</si>
  <si>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Contratação de serviços de Limpeza, Asseio e Conservação, Jardinagem e Auxiliar de Serviços Gerais, com disponibilização de mão de obra em regime de dedicação exclusiva e fornecimento de materiais, equipamentos e ferramentas, a serem executados na Universidade da Integração Internacional da Lusofonia Afro-Brasileira - UNILAB, nos municípios de Redenção e Acarape, no Ceará.</t>
    </r>
  </si>
  <si>
    <t>Instrumento Coletivo de Trabalho</t>
  </si>
  <si>
    <t>Valor Anual (R$)</t>
  </si>
  <si>
    <t>Valor Mensal dos Serviços (A + B)</t>
  </si>
  <si>
    <t>Valor Mensal dos Serviços de Limpeza, Asseio e Conservação</t>
  </si>
  <si>
    <t>Valor Mensal dos Serviços de Jardinagem, Auxiliar de Serviços Gerais e Encarregados Adicionais</t>
  </si>
  <si>
    <t>Custo Anual c/ Uniformes, por Posto (R$)</t>
  </si>
  <si>
    <t>Custo Mensal c/ Uniformes, por Posto (R$)</t>
  </si>
  <si>
    <t>Quant. Anual (Posto)</t>
  </si>
  <si>
    <t>Quant. Anual</t>
  </si>
  <si>
    <t>Custo Anual c/ Materiais de Consumo (R$)</t>
  </si>
  <si>
    <t>Custo Mensal c/ Materiais de Consumo (R$)</t>
  </si>
  <si>
    <t>Quantidade de Postos</t>
  </si>
  <si>
    <t>Custo Mensal c/ Materiais de Consumo, por Posto  (R$)</t>
  </si>
  <si>
    <t>Custo Mensal c/ EPI's e EPC's, por Posto (R$)</t>
  </si>
  <si>
    <t>Custo Mensal c/ EPI's e EPC's (R$)</t>
  </si>
  <si>
    <t>Custo Anual c/ EPI's e EPC's (R$)</t>
  </si>
  <si>
    <t>Quant. de Postos (Serv.)</t>
  </si>
  <si>
    <t>Quant. de Postos (Enc.)</t>
  </si>
  <si>
    <t>Custo Anual c/ Ferramentas e Equipamentos (R$)</t>
  </si>
  <si>
    <t>Custo Mensal c/ Ferramentas e Equipamentos (R$)</t>
  </si>
  <si>
    <t>Custo Mensal c/ Ferramentas e Equipamentos, por Posto (R$)</t>
  </si>
  <si>
    <t>Quant.</t>
  </si>
  <si>
    <t>Valor por Empregado (R$)</t>
  </si>
  <si>
    <t>Quant. Postos</t>
  </si>
  <si>
    <t>Valor Total (R$)</t>
  </si>
  <si>
    <t>Valor Mensal dos Serviços de Jardinagem, Auxiliar de Serviços Gerais e Encarregados Adicionais (R$)</t>
  </si>
  <si>
    <t>Valor Mensal dos Serviços de Limpeza, Asseio e Conservação (R$)</t>
  </si>
  <si>
    <t>Fator Acidentário de Prevenção - FAP (Documento Comprobatório em Anexo)</t>
  </si>
  <si>
    <t>Regime Tributário da Empresa (Documento Comprobatório em Anexo)</t>
  </si>
  <si>
    <t>PLANO DE SAÚDE</t>
  </si>
  <si>
    <t>Valor Mensal Plano de Saúde</t>
  </si>
  <si>
    <t>AUXÍLIO-CRECHE</t>
  </si>
  <si>
    <t>Valor Mensal Auxílio-Creche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</si>
  <si>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Em se tratando de benefícios legalmente previstos, os valores a serem pagos à Contratada serão  condicionados à comprovação de que a empresa, de fato, quitou sua parcela de custeio do benefício a que está obrigada e tão somente referente aos empregados beneficiários.</t>
    </r>
  </si>
  <si>
    <t>Salário Mínimo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</si>
</sst>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;[Red]\-&quot;R$&quot;#,##0.00"/>
    <numFmt numFmtId="165" formatCode="&quot;R$&quot;\ #,##0.00"/>
    <numFmt numFmtId="166" formatCode="0.0000"/>
    <numFmt numFmtId="167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Font="1"/>
    <xf numFmtId="165" fontId="0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4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2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6" fontId="5" fillId="0" borderId="0" xfId="0" applyNumberFormat="1" applyFont="1"/>
    <xf numFmtId="4" fontId="5" fillId="0" borderId="3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F11"/>
  <sheetViews>
    <sheetView view="pageBreakPreview" zoomScaleNormal="100" zoomScaleSheetLayoutView="100" zoomScalePageLayoutView="130" workbookViewId="0">
      <selection activeCell="A2" sqref="A2:C4"/>
    </sheetView>
  </sheetViews>
  <sheetFormatPr defaultColWidth="8.85546875" defaultRowHeight="15" x14ac:dyDescent="0.25"/>
  <cols>
    <col min="1" max="1" width="5.85546875" style="82" customWidth="1"/>
    <col min="2" max="2" width="88.85546875" style="82" customWidth="1"/>
    <col min="3" max="3" width="15.85546875" style="82" customWidth="1"/>
    <col min="4" max="4" width="8" style="82" customWidth="1"/>
    <col min="5" max="5" width="15.42578125" style="82" customWidth="1"/>
    <col min="6" max="6" width="9.85546875" style="82" bestFit="1" customWidth="1"/>
    <col min="7" max="16384" width="8.85546875" style="82"/>
  </cols>
  <sheetData>
    <row r="1" spans="1:6" ht="69.95" customHeight="1" x14ac:dyDescent="0.2">
      <c r="A1" s="110"/>
      <c r="B1" s="110"/>
      <c r="C1" s="110"/>
      <c r="D1" s="51"/>
    </row>
    <row r="2" spans="1:6" ht="15" customHeight="1" x14ac:dyDescent="0.25">
      <c r="A2" s="112" t="s">
        <v>314</v>
      </c>
      <c r="B2" s="112"/>
      <c r="C2" s="112"/>
      <c r="D2" s="85"/>
    </row>
    <row r="3" spans="1:6" ht="15" customHeight="1" x14ac:dyDescent="0.25">
      <c r="A3" s="112" t="s">
        <v>313</v>
      </c>
      <c r="B3" s="112"/>
      <c r="C3" s="112"/>
      <c r="D3" s="85"/>
    </row>
    <row r="4" spans="1:6" ht="45" customHeight="1" x14ac:dyDescent="0.25">
      <c r="A4" s="113" t="s">
        <v>315</v>
      </c>
      <c r="B4" s="113"/>
      <c r="C4" s="113"/>
      <c r="D4" s="85"/>
    </row>
    <row r="5" spans="1:6" x14ac:dyDescent="0.2">
      <c r="A5" s="109"/>
      <c r="B5" s="109"/>
      <c r="C5" s="109"/>
      <c r="D5" s="86"/>
    </row>
    <row r="6" spans="1:6" x14ac:dyDescent="0.2">
      <c r="A6" s="111" t="s">
        <v>268</v>
      </c>
      <c r="B6" s="111"/>
      <c r="C6" s="111"/>
    </row>
    <row r="7" spans="1:6" x14ac:dyDescent="0.25">
      <c r="A7" s="99" t="s">
        <v>147</v>
      </c>
      <c r="B7" s="99" t="s">
        <v>66</v>
      </c>
      <c r="C7" s="99" t="s">
        <v>5</v>
      </c>
    </row>
    <row r="8" spans="1:6" x14ac:dyDescent="0.25">
      <c r="A8" s="100" t="s">
        <v>6</v>
      </c>
      <c r="B8" s="11" t="s">
        <v>319</v>
      </c>
      <c r="C8" s="8">
        <f>'Mensal (Limp)'!J22</f>
        <v>0</v>
      </c>
    </row>
    <row r="9" spans="1:6" x14ac:dyDescent="0.25">
      <c r="A9" s="100" t="s">
        <v>8</v>
      </c>
      <c r="B9" s="11" t="s">
        <v>320</v>
      </c>
      <c r="C9" s="8">
        <f>'Mensal (Outros)'!G11</f>
        <v>0</v>
      </c>
    </row>
    <row r="10" spans="1:6" x14ac:dyDescent="0.25">
      <c r="A10" s="100" t="s">
        <v>10</v>
      </c>
      <c r="B10" s="11" t="s">
        <v>318</v>
      </c>
      <c r="C10" s="8">
        <f>SUM(C8:C9)</f>
        <v>0</v>
      </c>
    </row>
    <row r="11" spans="1:6" x14ac:dyDescent="0.2">
      <c r="A11" s="98" t="s">
        <v>12</v>
      </c>
      <c r="B11" s="105" t="s">
        <v>317</v>
      </c>
      <c r="C11" s="9">
        <f>12*C10</f>
        <v>0</v>
      </c>
      <c r="E11" s="83"/>
      <c r="F11" s="84"/>
    </row>
  </sheetData>
  <mergeCells count="6">
    <mergeCell ref="A5:C5"/>
    <mergeCell ref="A1:C1"/>
    <mergeCell ref="A6:C6"/>
    <mergeCell ref="A2:C2"/>
    <mergeCell ref="A3:C3"/>
    <mergeCell ref="A4:C4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H62"/>
  <sheetViews>
    <sheetView view="pageBreakPreview" zoomScaleNormal="115" zoomScaleSheetLayoutView="100" zoomScalePageLayoutView="115" workbookViewId="0">
      <selection activeCell="D54" sqref="D54:D56"/>
    </sheetView>
  </sheetViews>
  <sheetFormatPr defaultColWidth="8.85546875" defaultRowHeight="12.75" x14ac:dyDescent="0.25"/>
  <cols>
    <col min="1" max="1" width="5.85546875" style="46" customWidth="1"/>
    <col min="2" max="2" width="63.85546875" style="46" customWidth="1"/>
    <col min="3" max="6" width="10.85546875" style="46" customWidth="1"/>
    <col min="7" max="16384" width="8.85546875" style="46"/>
  </cols>
  <sheetData>
    <row r="1" spans="1:6" ht="69.95" customHeight="1" x14ac:dyDescent="0.2">
      <c r="A1" s="135"/>
      <c r="B1" s="135"/>
      <c r="C1" s="135"/>
      <c r="D1" s="135"/>
      <c r="E1" s="135"/>
      <c r="F1" s="135"/>
    </row>
    <row r="2" spans="1:6" ht="15" x14ac:dyDescent="0.25">
      <c r="A2" s="113" t="s">
        <v>314</v>
      </c>
      <c r="B2" s="113"/>
      <c r="C2" s="113"/>
      <c r="D2" s="113"/>
      <c r="E2" s="113"/>
      <c r="F2" s="113"/>
    </row>
    <row r="3" spans="1:6" ht="15" x14ac:dyDescent="0.25">
      <c r="A3" s="113" t="s">
        <v>313</v>
      </c>
      <c r="B3" s="113"/>
      <c r="C3" s="113"/>
      <c r="D3" s="113"/>
      <c r="E3" s="113"/>
      <c r="F3" s="113"/>
    </row>
    <row r="4" spans="1:6" ht="45" customHeight="1" x14ac:dyDescent="0.25">
      <c r="A4" s="113" t="s">
        <v>315</v>
      </c>
      <c r="B4" s="113"/>
      <c r="C4" s="113"/>
      <c r="D4" s="113"/>
      <c r="E4" s="113"/>
      <c r="F4" s="113"/>
    </row>
    <row r="5" spans="1:6" ht="15" x14ac:dyDescent="0.2">
      <c r="A5" s="135"/>
      <c r="B5" s="135"/>
      <c r="C5" s="135"/>
      <c r="D5" s="135"/>
      <c r="E5" s="135"/>
      <c r="F5" s="135"/>
    </row>
    <row r="6" spans="1:6" ht="15" customHeight="1" x14ac:dyDescent="0.2">
      <c r="A6" s="111" t="s">
        <v>192</v>
      </c>
      <c r="B6" s="111"/>
      <c r="C6" s="111"/>
      <c r="D6" s="111"/>
      <c r="E6" s="111"/>
      <c r="F6" s="111"/>
    </row>
    <row r="7" spans="1:6" ht="51" x14ac:dyDescent="0.25">
      <c r="A7" s="26" t="s">
        <v>147</v>
      </c>
      <c r="B7" s="26" t="s">
        <v>233</v>
      </c>
      <c r="C7" s="26" t="s">
        <v>337</v>
      </c>
      <c r="D7" s="26" t="s">
        <v>230</v>
      </c>
      <c r="E7" s="27" t="s">
        <v>229</v>
      </c>
      <c r="F7" s="27" t="s">
        <v>231</v>
      </c>
    </row>
    <row r="8" spans="1:6" x14ac:dyDescent="0.25">
      <c r="A8" s="4">
        <v>1</v>
      </c>
      <c r="B8" s="37" t="s">
        <v>302</v>
      </c>
      <c r="C8" s="40">
        <v>5</v>
      </c>
      <c r="D8" s="31"/>
      <c r="E8" s="47">
        <v>0.1</v>
      </c>
      <c r="F8" s="39">
        <f t="shared" ref="F8:F23" si="0">C8*D8*E8</f>
        <v>0</v>
      </c>
    </row>
    <row r="9" spans="1:6" s="95" customFormat="1" x14ac:dyDescent="0.25">
      <c r="A9" s="97">
        <v>2</v>
      </c>
      <c r="B9" s="37" t="s">
        <v>299</v>
      </c>
      <c r="C9" s="40">
        <v>11</v>
      </c>
      <c r="D9" s="31"/>
      <c r="E9" s="47">
        <v>0.2</v>
      </c>
      <c r="F9" s="39">
        <f t="shared" si="0"/>
        <v>0</v>
      </c>
    </row>
    <row r="10" spans="1:6" s="95" customFormat="1" x14ac:dyDescent="0.25">
      <c r="A10" s="97">
        <v>3</v>
      </c>
      <c r="B10" s="37" t="s">
        <v>300</v>
      </c>
      <c r="C10" s="40">
        <v>11</v>
      </c>
      <c r="D10" s="31"/>
      <c r="E10" s="47">
        <v>0.2</v>
      </c>
      <c r="F10" s="39">
        <f t="shared" si="0"/>
        <v>0</v>
      </c>
    </row>
    <row r="11" spans="1:6" ht="15" x14ac:dyDescent="0.2">
      <c r="A11" s="97">
        <v>4</v>
      </c>
      <c r="B11" s="37" t="s">
        <v>239</v>
      </c>
      <c r="C11" s="40">
        <v>27</v>
      </c>
      <c r="D11" s="31"/>
      <c r="E11" s="47">
        <v>0.2</v>
      </c>
      <c r="F11" s="39">
        <f t="shared" si="0"/>
        <v>0</v>
      </c>
    </row>
    <row r="12" spans="1:6" ht="15" x14ac:dyDescent="0.2">
      <c r="A12" s="97">
        <v>5</v>
      </c>
      <c r="B12" s="37" t="s">
        <v>249</v>
      </c>
      <c r="C12" s="40">
        <v>7</v>
      </c>
      <c r="D12" s="31"/>
      <c r="E12" s="47">
        <v>0.2</v>
      </c>
      <c r="F12" s="39">
        <f t="shared" si="0"/>
        <v>0</v>
      </c>
    </row>
    <row r="13" spans="1:6" x14ac:dyDescent="0.25">
      <c r="A13" s="97">
        <v>6</v>
      </c>
      <c r="B13" s="37" t="s">
        <v>248</v>
      </c>
      <c r="C13" s="40">
        <v>7</v>
      </c>
      <c r="D13" s="31"/>
      <c r="E13" s="47">
        <v>0.2</v>
      </c>
      <c r="F13" s="39">
        <f t="shared" si="0"/>
        <v>0</v>
      </c>
    </row>
    <row r="14" spans="1:6" x14ac:dyDescent="0.25">
      <c r="A14" s="97">
        <v>7</v>
      </c>
      <c r="B14" s="37" t="s">
        <v>240</v>
      </c>
      <c r="C14" s="40">
        <v>5</v>
      </c>
      <c r="D14" s="31"/>
      <c r="E14" s="47">
        <v>0.1</v>
      </c>
      <c r="F14" s="39">
        <f t="shared" si="0"/>
        <v>0</v>
      </c>
    </row>
    <row r="15" spans="1:6" x14ac:dyDescent="0.25">
      <c r="A15" s="97">
        <v>8</v>
      </c>
      <c r="B15" s="37" t="s">
        <v>285</v>
      </c>
      <c r="C15" s="40">
        <v>14</v>
      </c>
      <c r="D15" s="31"/>
      <c r="E15" s="47">
        <v>0.1</v>
      </c>
      <c r="F15" s="39">
        <f t="shared" si="0"/>
        <v>0</v>
      </c>
    </row>
    <row r="16" spans="1:6" x14ac:dyDescent="0.25">
      <c r="A16" s="97">
        <v>9</v>
      </c>
      <c r="B16" s="37" t="s">
        <v>243</v>
      </c>
      <c r="C16" s="40">
        <v>5</v>
      </c>
      <c r="D16" s="31"/>
      <c r="E16" s="47">
        <v>0.2</v>
      </c>
      <c r="F16" s="39">
        <f t="shared" si="0"/>
        <v>0</v>
      </c>
    </row>
    <row r="17" spans="1:6" x14ac:dyDescent="0.25">
      <c r="A17" s="97">
        <v>10</v>
      </c>
      <c r="B17" s="37" t="s">
        <v>244</v>
      </c>
      <c r="C17" s="40">
        <v>4</v>
      </c>
      <c r="D17" s="31"/>
      <c r="E17" s="47">
        <v>0.2</v>
      </c>
      <c r="F17" s="39">
        <f t="shared" si="0"/>
        <v>0</v>
      </c>
    </row>
    <row r="18" spans="1:6" x14ac:dyDescent="0.25">
      <c r="A18" s="97">
        <v>11</v>
      </c>
      <c r="B18" s="90" t="s">
        <v>247</v>
      </c>
      <c r="C18" s="91">
        <v>27</v>
      </c>
      <c r="D18" s="92"/>
      <c r="E18" s="93">
        <v>0.2</v>
      </c>
      <c r="F18" s="94">
        <f t="shared" si="0"/>
        <v>0</v>
      </c>
    </row>
    <row r="19" spans="1:6" x14ac:dyDescent="0.25">
      <c r="A19" s="97">
        <v>12</v>
      </c>
      <c r="B19" s="37" t="s">
        <v>298</v>
      </c>
      <c r="C19" s="40">
        <v>5</v>
      </c>
      <c r="D19" s="31"/>
      <c r="E19" s="47">
        <v>0.1</v>
      </c>
      <c r="F19" s="39">
        <f t="shared" si="0"/>
        <v>0</v>
      </c>
    </row>
    <row r="20" spans="1:6" x14ac:dyDescent="0.25">
      <c r="A20" s="97">
        <v>13</v>
      </c>
      <c r="B20" s="37" t="s">
        <v>271</v>
      </c>
      <c r="C20" s="40">
        <v>3</v>
      </c>
      <c r="D20" s="31"/>
      <c r="E20" s="47">
        <v>0.1</v>
      </c>
      <c r="F20" s="39">
        <f t="shared" si="0"/>
        <v>0</v>
      </c>
    </row>
    <row r="21" spans="1:6" x14ac:dyDescent="0.25">
      <c r="A21" s="97">
        <v>14</v>
      </c>
      <c r="B21" s="37" t="s">
        <v>241</v>
      </c>
      <c r="C21" s="40">
        <v>4</v>
      </c>
      <c r="D21" s="31"/>
      <c r="E21" s="47">
        <v>0.1</v>
      </c>
      <c r="F21" s="39">
        <f t="shared" si="0"/>
        <v>0</v>
      </c>
    </row>
    <row r="22" spans="1:6" x14ac:dyDescent="0.25">
      <c r="A22" s="97">
        <v>15</v>
      </c>
      <c r="B22" s="37" t="s">
        <v>242</v>
      </c>
      <c r="C22" s="40">
        <v>9</v>
      </c>
      <c r="D22" s="31"/>
      <c r="E22" s="47">
        <v>0.2</v>
      </c>
      <c r="F22" s="39">
        <f t="shared" si="0"/>
        <v>0</v>
      </c>
    </row>
    <row r="23" spans="1:6" x14ac:dyDescent="0.25">
      <c r="A23" s="97">
        <v>16</v>
      </c>
      <c r="B23" s="37" t="s">
        <v>245</v>
      </c>
      <c r="C23" s="40">
        <v>27</v>
      </c>
      <c r="D23" s="31"/>
      <c r="E23" s="47">
        <v>0.2</v>
      </c>
      <c r="F23" s="39">
        <f t="shared" si="0"/>
        <v>0</v>
      </c>
    </row>
    <row r="24" spans="1:6" ht="14.1" customHeight="1" x14ac:dyDescent="0.2">
      <c r="A24" s="140" t="s">
        <v>334</v>
      </c>
      <c r="B24" s="141"/>
      <c r="C24" s="141"/>
      <c r="D24" s="141"/>
      <c r="E24" s="142"/>
      <c r="F24" s="39">
        <f>SUM(F8:F23)</f>
        <v>0</v>
      </c>
    </row>
    <row r="25" spans="1:6" ht="14.1" customHeight="1" x14ac:dyDescent="0.2">
      <c r="A25" s="140" t="s">
        <v>335</v>
      </c>
      <c r="B25" s="141"/>
      <c r="C25" s="141"/>
      <c r="D25" s="141"/>
      <c r="E25" s="142"/>
      <c r="F25" s="8">
        <f>F24/12</f>
        <v>0</v>
      </c>
    </row>
    <row r="26" spans="1:6" ht="14.1" customHeight="1" x14ac:dyDescent="0.2">
      <c r="A26" s="140" t="s">
        <v>327</v>
      </c>
      <c r="B26" s="141"/>
      <c r="C26" s="141"/>
      <c r="D26" s="141"/>
      <c r="E26" s="142"/>
      <c r="F26" s="48">
        <f>'Mensal (Limp)'!H22</f>
        <v>54</v>
      </c>
    </row>
    <row r="27" spans="1:6" ht="14.1" customHeight="1" x14ac:dyDescent="0.2">
      <c r="A27" s="143" t="s">
        <v>336</v>
      </c>
      <c r="B27" s="144"/>
      <c r="C27" s="144"/>
      <c r="D27" s="144"/>
      <c r="E27" s="145"/>
      <c r="F27" s="9">
        <f>F25/F26</f>
        <v>0</v>
      </c>
    </row>
    <row r="28" spans="1:6" ht="15" customHeight="1" x14ac:dyDescent="0.2">
      <c r="A28" s="111" t="s">
        <v>193</v>
      </c>
      <c r="B28" s="111"/>
      <c r="C28" s="111"/>
      <c r="D28" s="111"/>
      <c r="E28" s="111"/>
      <c r="F28" s="111"/>
    </row>
    <row r="29" spans="1:6" ht="51" x14ac:dyDescent="0.25">
      <c r="A29" s="26" t="s">
        <v>147</v>
      </c>
      <c r="B29" s="26" t="s">
        <v>233</v>
      </c>
      <c r="C29" s="26" t="s">
        <v>232</v>
      </c>
      <c r="D29" s="26" t="s">
        <v>230</v>
      </c>
      <c r="E29" s="27" t="s">
        <v>229</v>
      </c>
      <c r="F29" s="27" t="s">
        <v>231</v>
      </c>
    </row>
    <row r="30" spans="1:6" x14ac:dyDescent="0.25">
      <c r="A30" s="4">
        <v>1</v>
      </c>
      <c r="B30" s="37" t="s">
        <v>260</v>
      </c>
      <c r="C30" s="40">
        <v>80</v>
      </c>
      <c r="D30" s="31"/>
      <c r="E30" s="47">
        <v>0.2</v>
      </c>
      <c r="F30" s="39">
        <f t="shared" ref="F30:F47" si="1">C30*D30*E30</f>
        <v>0</v>
      </c>
    </row>
    <row r="31" spans="1:6" x14ac:dyDescent="0.25">
      <c r="A31" s="4">
        <v>2</v>
      </c>
      <c r="B31" s="37" t="s">
        <v>261</v>
      </c>
      <c r="C31" s="40">
        <v>8</v>
      </c>
      <c r="D31" s="31"/>
      <c r="E31" s="47">
        <v>0.2</v>
      </c>
      <c r="F31" s="39">
        <f t="shared" si="1"/>
        <v>0</v>
      </c>
    </row>
    <row r="32" spans="1:6" x14ac:dyDescent="0.25">
      <c r="A32" s="4">
        <v>3</v>
      </c>
      <c r="B32" s="37" t="s">
        <v>250</v>
      </c>
      <c r="C32" s="40">
        <v>4</v>
      </c>
      <c r="D32" s="31"/>
      <c r="E32" s="47">
        <v>0.2</v>
      </c>
      <c r="F32" s="39">
        <f t="shared" si="1"/>
        <v>0</v>
      </c>
    </row>
    <row r="33" spans="1:6" x14ac:dyDescent="0.25">
      <c r="A33" s="4">
        <v>4</v>
      </c>
      <c r="B33" s="37" t="s">
        <v>258</v>
      </c>
      <c r="C33" s="40">
        <v>4</v>
      </c>
      <c r="D33" s="31"/>
      <c r="E33" s="47">
        <v>0.2</v>
      </c>
      <c r="F33" s="39">
        <f t="shared" si="1"/>
        <v>0</v>
      </c>
    </row>
    <row r="34" spans="1:6" x14ac:dyDescent="0.25">
      <c r="A34" s="88">
        <v>5</v>
      </c>
      <c r="B34" s="37" t="s">
        <v>252</v>
      </c>
      <c r="C34" s="40">
        <v>4</v>
      </c>
      <c r="D34" s="31"/>
      <c r="E34" s="47">
        <v>0.2</v>
      </c>
      <c r="F34" s="39">
        <f t="shared" si="1"/>
        <v>0</v>
      </c>
    </row>
    <row r="35" spans="1:6" s="87" customFormat="1" x14ac:dyDescent="0.25">
      <c r="A35" s="88">
        <v>6</v>
      </c>
      <c r="B35" s="37" t="s">
        <v>272</v>
      </c>
      <c r="C35" s="40">
        <v>4</v>
      </c>
      <c r="D35" s="31"/>
      <c r="E35" s="47">
        <v>0.2</v>
      </c>
      <c r="F35" s="39">
        <f t="shared" ref="F35" si="2">C35*D35*E35</f>
        <v>0</v>
      </c>
    </row>
    <row r="36" spans="1:6" x14ac:dyDescent="0.25">
      <c r="A36" s="88">
        <v>7</v>
      </c>
      <c r="B36" s="37" t="s">
        <v>257</v>
      </c>
      <c r="C36" s="40">
        <v>4</v>
      </c>
      <c r="D36" s="31"/>
      <c r="E36" s="47">
        <v>0.2</v>
      </c>
      <c r="F36" s="39">
        <f t="shared" si="1"/>
        <v>0</v>
      </c>
    </row>
    <row r="37" spans="1:6" x14ac:dyDescent="0.25">
      <c r="A37" s="88">
        <v>8</v>
      </c>
      <c r="B37" s="37" t="s">
        <v>251</v>
      </c>
      <c r="C37" s="40">
        <v>4</v>
      </c>
      <c r="D37" s="31"/>
      <c r="E37" s="47">
        <v>0.2</v>
      </c>
      <c r="F37" s="39">
        <f t="shared" si="1"/>
        <v>0</v>
      </c>
    </row>
    <row r="38" spans="1:6" x14ac:dyDescent="0.25">
      <c r="A38" s="88">
        <v>9</v>
      </c>
      <c r="B38" s="37" t="s">
        <v>298</v>
      </c>
      <c r="C38" s="40">
        <v>4</v>
      </c>
      <c r="D38" s="31"/>
      <c r="E38" s="47">
        <v>0.1</v>
      </c>
      <c r="F38" s="39">
        <f t="shared" si="1"/>
        <v>0</v>
      </c>
    </row>
    <row r="39" spans="1:6" x14ac:dyDescent="0.25">
      <c r="A39" s="88">
        <v>10</v>
      </c>
      <c r="B39" s="37" t="s">
        <v>259</v>
      </c>
      <c r="C39" s="40">
        <v>4</v>
      </c>
      <c r="D39" s="31"/>
      <c r="E39" s="47">
        <v>0.2</v>
      </c>
      <c r="F39" s="39">
        <f t="shared" si="1"/>
        <v>0</v>
      </c>
    </row>
    <row r="40" spans="1:6" x14ac:dyDescent="0.25">
      <c r="A40" s="88">
        <v>11</v>
      </c>
      <c r="B40" s="37" t="s">
        <v>303</v>
      </c>
      <c r="C40" s="40">
        <v>4</v>
      </c>
      <c r="D40" s="31"/>
      <c r="E40" s="47">
        <v>0.2</v>
      </c>
      <c r="F40" s="39">
        <f t="shared" si="1"/>
        <v>0</v>
      </c>
    </row>
    <row r="41" spans="1:6" x14ac:dyDescent="0.25">
      <c r="A41" s="88">
        <v>12</v>
      </c>
      <c r="B41" s="37" t="s">
        <v>254</v>
      </c>
      <c r="C41" s="40">
        <v>4</v>
      </c>
      <c r="D41" s="31"/>
      <c r="E41" s="47">
        <v>0.2</v>
      </c>
      <c r="F41" s="39">
        <f t="shared" si="1"/>
        <v>0</v>
      </c>
    </row>
    <row r="42" spans="1:6" x14ac:dyDescent="0.25">
      <c r="A42" s="88">
        <v>13</v>
      </c>
      <c r="B42" s="37" t="s">
        <v>262</v>
      </c>
      <c r="C42" s="40">
        <v>4</v>
      </c>
      <c r="D42" s="31"/>
      <c r="E42" s="47">
        <v>0.2</v>
      </c>
      <c r="F42" s="39">
        <f t="shared" si="1"/>
        <v>0</v>
      </c>
    </row>
    <row r="43" spans="1:6" x14ac:dyDescent="0.25">
      <c r="A43" s="88">
        <v>14</v>
      </c>
      <c r="B43" s="37" t="s">
        <v>253</v>
      </c>
      <c r="C43" s="40">
        <v>4</v>
      </c>
      <c r="D43" s="31"/>
      <c r="E43" s="47">
        <v>0.2</v>
      </c>
      <c r="F43" s="39">
        <f t="shared" si="1"/>
        <v>0</v>
      </c>
    </row>
    <row r="44" spans="1:6" x14ac:dyDescent="0.25">
      <c r="A44" s="88">
        <v>15</v>
      </c>
      <c r="B44" s="37" t="s">
        <v>255</v>
      </c>
      <c r="C44" s="40">
        <v>4</v>
      </c>
      <c r="D44" s="31"/>
      <c r="E44" s="47">
        <v>0.2</v>
      </c>
      <c r="F44" s="39">
        <f t="shared" si="1"/>
        <v>0</v>
      </c>
    </row>
    <row r="45" spans="1:6" x14ac:dyDescent="0.25">
      <c r="A45" s="88">
        <v>16</v>
      </c>
      <c r="B45" s="37" t="s">
        <v>174</v>
      </c>
      <c r="C45" s="40">
        <v>4</v>
      </c>
      <c r="D45" s="31"/>
      <c r="E45" s="47">
        <v>0.2</v>
      </c>
      <c r="F45" s="39">
        <f t="shared" si="1"/>
        <v>0</v>
      </c>
    </row>
    <row r="46" spans="1:6" x14ac:dyDescent="0.25">
      <c r="A46" s="88">
        <v>17</v>
      </c>
      <c r="B46" s="37" t="s">
        <v>263</v>
      </c>
      <c r="C46" s="40">
        <v>4</v>
      </c>
      <c r="D46" s="31"/>
      <c r="E46" s="47">
        <v>0.2</v>
      </c>
      <c r="F46" s="39">
        <f t="shared" si="1"/>
        <v>0</v>
      </c>
    </row>
    <row r="47" spans="1:6" x14ac:dyDescent="0.25">
      <c r="A47" s="88">
        <v>18</v>
      </c>
      <c r="B47" s="37" t="s">
        <v>256</v>
      </c>
      <c r="C47" s="40">
        <v>4</v>
      </c>
      <c r="D47" s="31"/>
      <c r="E47" s="47">
        <v>0.2</v>
      </c>
      <c r="F47" s="39">
        <f t="shared" si="1"/>
        <v>0</v>
      </c>
    </row>
    <row r="48" spans="1:6" ht="14.1" customHeight="1" x14ac:dyDescent="0.25">
      <c r="A48" s="140" t="s">
        <v>334</v>
      </c>
      <c r="B48" s="141"/>
      <c r="C48" s="141"/>
      <c r="D48" s="141"/>
      <c r="E48" s="142"/>
      <c r="F48" s="39">
        <f>SUM(F30:F47)</f>
        <v>0</v>
      </c>
    </row>
    <row r="49" spans="1:8" ht="14.1" customHeight="1" x14ac:dyDescent="0.25">
      <c r="A49" s="140" t="s">
        <v>335</v>
      </c>
      <c r="B49" s="141"/>
      <c r="C49" s="141"/>
      <c r="D49" s="141"/>
      <c r="E49" s="142"/>
      <c r="F49" s="8">
        <f>F48/12</f>
        <v>0</v>
      </c>
    </row>
    <row r="50" spans="1:8" ht="14.1" customHeight="1" x14ac:dyDescent="0.25">
      <c r="A50" s="140" t="s">
        <v>327</v>
      </c>
      <c r="B50" s="141"/>
      <c r="C50" s="141"/>
      <c r="D50" s="141"/>
      <c r="E50" s="142"/>
      <c r="F50" s="49">
        <f>'Mensal (Outros)'!F8</f>
        <v>4</v>
      </c>
    </row>
    <row r="51" spans="1:8" ht="14.1" customHeight="1" x14ac:dyDescent="0.25">
      <c r="A51" s="143" t="s">
        <v>336</v>
      </c>
      <c r="B51" s="144"/>
      <c r="C51" s="144"/>
      <c r="D51" s="144"/>
      <c r="E51" s="145"/>
      <c r="F51" s="9">
        <f>F49/F50</f>
        <v>0</v>
      </c>
    </row>
    <row r="52" spans="1:8" x14ac:dyDescent="0.25">
      <c r="A52" s="111" t="s">
        <v>103</v>
      </c>
      <c r="B52" s="111"/>
      <c r="C52" s="111"/>
      <c r="D52" s="111"/>
      <c r="E52" s="111"/>
      <c r="F52" s="111"/>
    </row>
    <row r="53" spans="1:8" ht="51" x14ac:dyDescent="0.25">
      <c r="A53" s="26" t="s">
        <v>147</v>
      </c>
      <c r="B53" s="26" t="s">
        <v>233</v>
      </c>
      <c r="C53" s="26" t="s">
        <v>232</v>
      </c>
      <c r="D53" s="26" t="s">
        <v>230</v>
      </c>
      <c r="E53" s="27" t="s">
        <v>229</v>
      </c>
      <c r="F53" s="27" t="s">
        <v>231</v>
      </c>
    </row>
    <row r="54" spans="1:8" x14ac:dyDescent="0.25">
      <c r="A54" s="4">
        <v>1</v>
      </c>
      <c r="B54" s="37" t="s">
        <v>264</v>
      </c>
      <c r="C54" s="50">
        <v>4</v>
      </c>
      <c r="D54" s="31"/>
      <c r="E54" s="47">
        <v>0.2</v>
      </c>
      <c r="F54" s="39">
        <f>C54*D54*E54</f>
        <v>0</v>
      </c>
    </row>
    <row r="55" spans="1:8" x14ac:dyDescent="0.25">
      <c r="A55" s="4">
        <v>2</v>
      </c>
      <c r="B55" s="37" t="s">
        <v>266</v>
      </c>
      <c r="C55" s="50">
        <v>4</v>
      </c>
      <c r="D55" s="31"/>
      <c r="E55" s="47">
        <v>0.2</v>
      </c>
      <c r="F55" s="39">
        <f>C55*D55*E55</f>
        <v>0</v>
      </c>
    </row>
    <row r="56" spans="1:8" x14ac:dyDescent="0.25">
      <c r="A56" s="4">
        <v>3</v>
      </c>
      <c r="B56" s="37" t="s">
        <v>265</v>
      </c>
      <c r="C56" s="50">
        <v>4</v>
      </c>
      <c r="D56" s="31"/>
      <c r="E56" s="47">
        <v>0.2</v>
      </c>
      <c r="F56" s="39">
        <f>C56*D56*E56</f>
        <v>0</v>
      </c>
    </row>
    <row r="57" spans="1:8" ht="14.1" customHeight="1" x14ac:dyDescent="0.25">
      <c r="A57" s="140" t="s">
        <v>334</v>
      </c>
      <c r="B57" s="141"/>
      <c r="C57" s="141"/>
      <c r="D57" s="141"/>
      <c r="E57" s="142"/>
      <c r="F57" s="39">
        <f>SUM(F54:F56)</f>
        <v>0</v>
      </c>
    </row>
    <row r="58" spans="1:8" ht="14.1" customHeight="1" x14ac:dyDescent="0.25">
      <c r="A58" s="140" t="s">
        <v>335</v>
      </c>
      <c r="B58" s="141"/>
      <c r="C58" s="141"/>
      <c r="D58" s="141"/>
      <c r="E58" s="142"/>
      <c r="F58" s="8">
        <f>F57/12</f>
        <v>0</v>
      </c>
    </row>
    <row r="59" spans="1:8" ht="14.1" customHeight="1" x14ac:dyDescent="0.25">
      <c r="A59" s="140" t="s">
        <v>327</v>
      </c>
      <c r="B59" s="141"/>
      <c r="C59" s="141"/>
      <c r="D59" s="141"/>
      <c r="E59" s="142"/>
      <c r="F59" s="49">
        <f>'Mensal (Outros)'!F9</f>
        <v>16</v>
      </c>
    </row>
    <row r="60" spans="1:8" ht="14.1" customHeight="1" x14ac:dyDescent="0.25">
      <c r="A60" s="143" t="s">
        <v>336</v>
      </c>
      <c r="B60" s="144"/>
      <c r="C60" s="144"/>
      <c r="D60" s="144"/>
      <c r="E60" s="145"/>
      <c r="F60" s="9">
        <f>F58/F59</f>
        <v>0</v>
      </c>
    </row>
    <row r="61" spans="1:8" x14ac:dyDescent="0.25">
      <c r="A61" s="146" t="s">
        <v>267</v>
      </c>
      <c r="B61" s="146"/>
      <c r="C61" s="146"/>
      <c r="D61" s="146"/>
      <c r="E61" s="146"/>
      <c r="F61" s="146"/>
    </row>
    <row r="62" spans="1:8" ht="30" customHeight="1" x14ac:dyDescent="0.25">
      <c r="A62" s="114" t="s">
        <v>235</v>
      </c>
      <c r="B62" s="114"/>
      <c r="C62" s="114"/>
      <c r="D62" s="114"/>
      <c r="E62" s="114"/>
      <c r="F62" s="114"/>
      <c r="G62" s="51"/>
      <c r="H62" s="51"/>
    </row>
  </sheetData>
  <mergeCells count="22">
    <mergeCell ref="A59:E59"/>
    <mergeCell ref="A60:E60"/>
    <mergeCell ref="A51:E51"/>
    <mergeCell ref="A52:F52"/>
    <mergeCell ref="A57:E57"/>
    <mergeCell ref="A58:E58"/>
    <mergeCell ref="A62:F62"/>
    <mergeCell ref="A61:F61"/>
    <mergeCell ref="A1:F1"/>
    <mergeCell ref="A2:F2"/>
    <mergeCell ref="A3:F3"/>
    <mergeCell ref="A4:F4"/>
    <mergeCell ref="A5:F5"/>
    <mergeCell ref="A6:F6"/>
    <mergeCell ref="A28:F28"/>
    <mergeCell ref="A48:E48"/>
    <mergeCell ref="A49:E49"/>
    <mergeCell ref="A50:E50"/>
    <mergeCell ref="A24:E24"/>
    <mergeCell ref="A25:E25"/>
    <mergeCell ref="A26:E26"/>
    <mergeCell ref="A27:E27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view="pageBreakPreview" zoomScaleNormal="115" zoomScaleSheetLayoutView="100" zoomScalePageLayoutView="115" workbookViewId="0">
      <selection activeCell="C8" sqref="C8"/>
    </sheetView>
  </sheetViews>
  <sheetFormatPr defaultColWidth="8.85546875" defaultRowHeight="12.75" x14ac:dyDescent="0.2"/>
  <cols>
    <col min="1" max="1" width="20.85546875" style="3" customWidth="1"/>
    <col min="2" max="2" width="68.85546875" style="3" customWidth="1"/>
    <col min="3" max="3" width="20.85546875" style="3" customWidth="1"/>
    <col min="4" max="4" width="8.85546875" style="3"/>
    <col min="5" max="5" width="11.42578125" style="3" bestFit="1" customWidth="1"/>
    <col min="6" max="16384" width="8.85546875" style="3"/>
  </cols>
  <sheetData>
    <row r="1" spans="1:3" ht="69.95" customHeight="1" x14ac:dyDescent="0.2">
      <c r="A1" s="110"/>
      <c r="B1" s="110"/>
      <c r="C1" s="110"/>
    </row>
    <row r="2" spans="1:3" ht="15" x14ac:dyDescent="0.2">
      <c r="A2" s="112" t="s">
        <v>314</v>
      </c>
      <c r="B2" s="112"/>
      <c r="C2" s="112"/>
    </row>
    <row r="3" spans="1:3" ht="15" x14ac:dyDescent="0.2">
      <c r="A3" s="112" t="s">
        <v>313</v>
      </c>
      <c r="B3" s="112"/>
      <c r="C3" s="112"/>
    </row>
    <row r="4" spans="1:3" ht="45" customHeight="1" x14ac:dyDescent="0.2">
      <c r="A4" s="113" t="s">
        <v>315</v>
      </c>
      <c r="B4" s="113"/>
      <c r="C4" s="113"/>
    </row>
    <row r="5" spans="1:3" ht="14.1" x14ac:dyDescent="0.2">
      <c r="A5" s="109"/>
      <c r="B5" s="109"/>
      <c r="C5" s="109"/>
    </row>
    <row r="6" spans="1:3" ht="14.1" x14ac:dyDescent="0.2">
      <c r="A6" s="129" t="s">
        <v>211</v>
      </c>
      <c r="B6" s="129"/>
      <c r="C6" s="129"/>
    </row>
    <row r="7" spans="1:3" x14ac:dyDescent="0.2">
      <c r="A7" s="52" t="s">
        <v>87</v>
      </c>
      <c r="B7" s="52" t="s">
        <v>88</v>
      </c>
      <c r="C7" s="52" t="s">
        <v>97</v>
      </c>
    </row>
    <row r="8" spans="1:3" x14ac:dyDescent="0.2">
      <c r="A8" s="119" t="s">
        <v>90</v>
      </c>
      <c r="B8" s="4" t="s">
        <v>101</v>
      </c>
      <c r="C8" s="48">
        <v>1160</v>
      </c>
    </row>
    <row r="9" spans="1:3" x14ac:dyDescent="0.2">
      <c r="A9" s="119"/>
      <c r="B9" s="4" t="s">
        <v>100</v>
      </c>
      <c r="C9" s="48">
        <v>1160</v>
      </c>
    </row>
    <row r="10" spans="1:3" x14ac:dyDescent="0.2">
      <c r="A10" s="119"/>
      <c r="B10" s="4" t="s">
        <v>93</v>
      </c>
      <c r="C10" s="48">
        <v>410</v>
      </c>
    </row>
    <row r="11" spans="1:3" x14ac:dyDescent="0.2">
      <c r="A11" s="119"/>
      <c r="B11" s="4" t="s">
        <v>102</v>
      </c>
      <c r="C11" s="48">
        <v>2400</v>
      </c>
    </row>
    <row r="12" spans="1:3" x14ac:dyDescent="0.2">
      <c r="A12" s="119"/>
      <c r="B12" s="4" t="s">
        <v>205</v>
      </c>
      <c r="C12" s="48">
        <v>1400</v>
      </c>
    </row>
    <row r="13" spans="1:3" x14ac:dyDescent="0.2">
      <c r="A13" s="119"/>
      <c r="B13" s="4" t="s">
        <v>94</v>
      </c>
      <c r="C13" s="48">
        <v>280</v>
      </c>
    </row>
    <row r="14" spans="1:3" x14ac:dyDescent="0.2">
      <c r="A14" s="147" t="s">
        <v>91</v>
      </c>
      <c r="B14" s="36" t="s">
        <v>206</v>
      </c>
      <c r="C14" s="54">
        <v>2600</v>
      </c>
    </row>
    <row r="15" spans="1:3" x14ac:dyDescent="0.2">
      <c r="A15" s="147"/>
      <c r="B15" s="36" t="s">
        <v>207</v>
      </c>
      <c r="C15" s="54">
        <v>8500</v>
      </c>
    </row>
    <row r="16" spans="1:3" x14ac:dyDescent="0.2">
      <c r="A16" s="147"/>
      <c r="B16" s="36" t="s">
        <v>208</v>
      </c>
      <c r="C16" s="54">
        <v>2600</v>
      </c>
    </row>
    <row r="17" spans="1:19" x14ac:dyDescent="0.2">
      <c r="A17" s="119" t="s">
        <v>92</v>
      </c>
      <c r="B17" s="36" t="s">
        <v>209</v>
      </c>
      <c r="C17" s="33">
        <v>360</v>
      </c>
    </row>
    <row r="18" spans="1:19" x14ac:dyDescent="0.2">
      <c r="A18" s="119"/>
      <c r="B18" s="36" t="s">
        <v>210</v>
      </c>
      <c r="C18" s="33">
        <v>360</v>
      </c>
    </row>
    <row r="19" spans="1:19" ht="14.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4.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4.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4.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4.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4.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4.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4.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4.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4.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4.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4.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4.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4.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19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9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19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19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19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19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19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19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19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19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19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19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19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19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19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19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19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19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19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1:19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</row>
    <row r="171" spans="1:19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19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1:19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19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19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19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19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19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1:19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19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1:19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19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spans="1:19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</row>
    <row r="184" spans="1:19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</row>
    <row r="185" spans="1:19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</row>
    <row r="186" spans="1:19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</row>
    <row r="187" spans="1:19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</row>
    <row r="188" spans="1:19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  <row r="189" spans="1:19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</row>
    <row r="190" spans="1:19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</row>
    <row r="191" spans="1:19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1:19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</row>
    <row r="193" spans="1:19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</row>
    <row r="194" spans="1:19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</row>
    <row r="195" spans="1:19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</row>
    <row r="196" spans="1:19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</row>
    <row r="197" spans="1:19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</row>
    <row r="198" spans="1:19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</row>
    <row r="199" spans="1:19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</row>
    <row r="200" spans="1:19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</row>
    <row r="201" spans="1:19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</row>
    <row r="202" spans="1:19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19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1:19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</row>
    <row r="205" spans="1:19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1:19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</row>
    <row r="207" spans="1:19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</row>
    <row r="208" spans="1:19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</row>
    <row r="209" spans="1:19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</row>
    <row r="210" spans="1:19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</row>
    <row r="211" spans="1:19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</row>
    <row r="212" spans="1:19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</row>
  </sheetData>
  <mergeCells count="9">
    <mergeCell ref="A17:A18"/>
    <mergeCell ref="A6:C6"/>
    <mergeCell ref="A8:A13"/>
    <mergeCell ref="A5:C5"/>
    <mergeCell ref="A1:C1"/>
    <mergeCell ref="A2:C2"/>
    <mergeCell ref="A3:C3"/>
    <mergeCell ref="A4:C4"/>
    <mergeCell ref="A14:A16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W300"/>
  <sheetViews>
    <sheetView view="pageBreakPreview" zoomScaleNormal="95" zoomScaleSheetLayoutView="100" zoomScalePageLayoutView="95" workbookViewId="0">
      <selection activeCell="A4" sqref="A2:G4"/>
    </sheetView>
  </sheetViews>
  <sheetFormatPr defaultColWidth="8.85546875" defaultRowHeight="12.75" x14ac:dyDescent="0.2"/>
  <cols>
    <col min="1" max="1" width="15.85546875" style="3" customWidth="1"/>
    <col min="2" max="3" width="17.28515625" style="3" customWidth="1"/>
    <col min="4" max="7" width="15.85546875" style="3" customWidth="1"/>
    <col min="8" max="16384" width="8.85546875" style="3"/>
  </cols>
  <sheetData>
    <row r="1" spans="1:23" ht="69.95" customHeight="1" x14ac:dyDescent="0.2">
      <c r="A1" s="135"/>
      <c r="B1" s="135"/>
      <c r="C1" s="135"/>
      <c r="D1" s="135"/>
      <c r="E1" s="135"/>
      <c r="F1" s="135"/>
      <c r="G1" s="135"/>
    </row>
    <row r="2" spans="1:23" ht="15" customHeight="1" x14ac:dyDescent="0.2">
      <c r="A2" s="113" t="s">
        <v>314</v>
      </c>
      <c r="B2" s="113"/>
      <c r="C2" s="113"/>
      <c r="D2" s="113"/>
      <c r="E2" s="113"/>
      <c r="F2" s="113"/>
      <c r="G2" s="113"/>
    </row>
    <row r="3" spans="1:23" ht="15" customHeight="1" x14ac:dyDescent="0.2">
      <c r="A3" s="113" t="s">
        <v>313</v>
      </c>
      <c r="B3" s="113"/>
      <c r="C3" s="113"/>
      <c r="D3" s="113"/>
      <c r="E3" s="113"/>
      <c r="F3" s="113"/>
      <c r="G3" s="113"/>
    </row>
    <row r="4" spans="1:23" ht="45" customHeight="1" x14ac:dyDescent="0.2">
      <c r="A4" s="113" t="s">
        <v>315</v>
      </c>
      <c r="B4" s="113"/>
      <c r="C4" s="113"/>
      <c r="D4" s="113"/>
      <c r="E4" s="113"/>
      <c r="F4" s="113"/>
      <c r="G4" s="113"/>
    </row>
    <row r="5" spans="1:23" ht="15.95" thickBot="1" x14ac:dyDescent="0.25">
      <c r="A5" s="160"/>
      <c r="B5" s="160"/>
      <c r="C5" s="160"/>
      <c r="D5" s="160"/>
      <c r="E5" s="160"/>
      <c r="F5" s="160"/>
      <c r="G5" s="160"/>
    </row>
    <row r="6" spans="1:23" ht="13.5" thickBot="1" x14ac:dyDescent="0.25">
      <c r="A6" s="161" t="s">
        <v>212</v>
      </c>
      <c r="B6" s="162"/>
      <c r="C6" s="162"/>
      <c r="D6" s="162"/>
      <c r="E6" s="162"/>
      <c r="F6" s="162"/>
      <c r="G6" s="163"/>
    </row>
    <row r="7" spans="1:23" x14ac:dyDescent="0.2">
      <c r="A7" s="156"/>
      <c r="B7" s="166" t="s">
        <v>67</v>
      </c>
      <c r="C7" s="167"/>
      <c r="D7" s="167"/>
      <c r="E7" s="167"/>
      <c r="F7" s="168"/>
      <c r="G7" s="110"/>
      <c r="H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51.75" thickBot="1" x14ac:dyDescent="0.25">
      <c r="A8" s="156"/>
      <c r="B8" s="164" t="s">
        <v>68</v>
      </c>
      <c r="C8" s="165"/>
      <c r="D8" s="56" t="s">
        <v>293</v>
      </c>
      <c r="E8" s="56" t="s">
        <v>292</v>
      </c>
      <c r="F8" s="57" t="s">
        <v>291</v>
      </c>
      <c r="G8" s="110"/>
      <c r="H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x14ac:dyDescent="0.2">
      <c r="A9" s="156"/>
      <c r="B9" s="153" t="s">
        <v>101</v>
      </c>
      <c r="C9" s="154"/>
      <c r="D9" s="154"/>
      <c r="E9" s="154"/>
      <c r="F9" s="155"/>
      <c r="G9" s="110"/>
      <c r="H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5" customHeight="1" x14ac:dyDescent="0.2">
      <c r="A10" s="156"/>
      <c r="B10" s="148" t="s">
        <v>296</v>
      </c>
      <c r="C10" s="149"/>
      <c r="D10" s="4">
        <f>1/(30*Prod!C8)</f>
        <v>2.8735632183908045E-5</v>
      </c>
      <c r="E10" s="8">
        <f>Enc!D97</f>
        <v>0</v>
      </c>
      <c r="F10" s="64">
        <f>D10*E10</f>
        <v>0</v>
      </c>
      <c r="G10" s="110"/>
      <c r="H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x14ac:dyDescent="0.2">
      <c r="A11" s="156"/>
      <c r="B11" s="148" t="s">
        <v>69</v>
      </c>
      <c r="C11" s="149"/>
      <c r="D11" s="4">
        <f>1/Prod!C8</f>
        <v>8.6206896551724137E-4</v>
      </c>
      <c r="E11" s="8">
        <f>Serv!D97</f>
        <v>0</v>
      </c>
      <c r="F11" s="64">
        <f>D11*E11</f>
        <v>0</v>
      </c>
      <c r="G11" s="110"/>
      <c r="H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5" customHeight="1" thickBot="1" x14ac:dyDescent="0.25">
      <c r="A12" s="156"/>
      <c r="B12" s="157" t="s">
        <v>98</v>
      </c>
      <c r="C12" s="158"/>
      <c r="D12" s="158"/>
      <c r="E12" s="159"/>
      <c r="F12" s="75">
        <f>SUM(F10:F11)</f>
        <v>0</v>
      </c>
      <c r="G12" s="110"/>
      <c r="H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" customHeight="1" x14ac:dyDescent="0.2">
      <c r="A13" s="156"/>
      <c r="B13" s="153" t="s">
        <v>100</v>
      </c>
      <c r="C13" s="154"/>
      <c r="D13" s="154"/>
      <c r="E13" s="154"/>
      <c r="F13" s="155"/>
      <c r="G13" s="110"/>
      <c r="H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4.1" customHeight="1" x14ac:dyDescent="0.2">
      <c r="A14" s="156"/>
      <c r="B14" s="148" t="s">
        <v>296</v>
      </c>
      <c r="C14" s="149"/>
      <c r="D14" s="4">
        <f>1/(30*Prod!C9)</f>
        <v>2.8735632183908045E-5</v>
      </c>
      <c r="E14" s="8">
        <f>Enc!D97</f>
        <v>0</v>
      </c>
      <c r="F14" s="64">
        <f>D14*E14</f>
        <v>0</v>
      </c>
      <c r="G14" s="110"/>
      <c r="H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x14ac:dyDescent="0.2">
      <c r="A15" s="156"/>
      <c r="B15" s="148" t="s">
        <v>69</v>
      </c>
      <c r="C15" s="149"/>
      <c r="D15" s="4">
        <f>1/Prod!C9</f>
        <v>8.6206896551724137E-4</v>
      </c>
      <c r="E15" s="8">
        <f>Serv!D97</f>
        <v>0</v>
      </c>
      <c r="F15" s="64">
        <f>D15*E15</f>
        <v>0</v>
      </c>
      <c r="G15" s="110"/>
      <c r="H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5" customHeight="1" thickBot="1" x14ac:dyDescent="0.25">
      <c r="A16" s="156"/>
      <c r="B16" s="150" t="s">
        <v>98</v>
      </c>
      <c r="C16" s="151"/>
      <c r="D16" s="151"/>
      <c r="E16" s="152"/>
      <c r="F16" s="74">
        <f>SUM(F14:F15)</f>
        <v>0</v>
      </c>
      <c r="G16" s="110"/>
      <c r="H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5" customHeight="1" x14ac:dyDescent="0.2">
      <c r="A17" s="156"/>
      <c r="B17" s="153" t="s">
        <v>93</v>
      </c>
      <c r="C17" s="154"/>
      <c r="D17" s="154"/>
      <c r="E17" s="154"/>
      <c r="F17" s="155"/>
      <c r="G17" s="110"/>
      <c r="H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4.1" customHeight="1" x14ac:dyDescent="0.2">
      <c r="A18" s="156"/>
      <c r="B18" s="148" t="s">
        <v>296</v>
      </c>
      <c r="C18" s="149"/>
      <c r="D18" s="76">
        <f>1/(30*Prod!C10)</f>
        <v>8.1300813008130081E-5</v>
      </c>
      <c r="E18" s="77">
        <f>Enc!D97</f>
        <v>0</v>
      </c>
      <c r="F18" s="78">
        <f>D18*E18</f>
        <v>0</v>
      </c>
      <c r="G18" s="110"/>
      <c r="H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x14ac:dyDescent="0.2">
      <c r="A19" s="156"/>
      <c r="B19" s="148" t="s">
        <v>69</v>
      </c>
      <c r="C19" s="149"/>
      <c r="D19" s="4">
        <f>1/Prod!C10</f>
        <v>2.4390243902439024E-3</v>
      </c>
      <c r="E19" s="8">
        <f>Serv!D97</f>
        <v>0</v>
      </c>
      <c r="F19" s="64">
        <f>D19*E19</f>
        <v>0</v>
      </c>
      <c r="G19" s="110"/>
      <c r="H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5" customHeight="1" thickBot="1" x14ac:dyDescent="0.25">
      <c r="A20" s="156"/>
      <c r="B20" s="150" t="s">
        <v>98</v>
      </c>
      <c r="C20" s="151"/>
      <c r="D20" s="151"/>
      <c r="E20" s="152"/>
      <c r="F20" s="74">
        <f>SUM(F18:F19)</f>
        <v>0</v>
      </c>
      <c r="G20" s="110"/>
      <c r="H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5" customHeight="1" x14ac:dyDescent="0.2">
      <c r="A21" s="156"/>
      <c r="B21" s="153" t="s">
        <v>102</v>
      </c>
      <c r="C21" s="154"/>
      <c r="D21" s="154"/>
      <c r="E21" s="154"/>
      <c r="F21" s="155"/>
      <c r="G21" s="110"/>
      <c r="H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4.1" customHeight="1" x14ac:dyDescent="0.2">
      <c r="A22" s="156"/>
      <c r="B22" s="148" t="s">
        <v>296</v>
      </c>
      <c r="C22" s="149"/>
      <c r="D22" s="76">
        <f>1/(30*Prod!C11)</f>
        <v>1.388888888888889E-5</v>
      </c>
      <c r="E22" s="77">
        <f>Enc!D97</f>
        <v>0</v>
      </c>
      <c r="F22" s="78">
        <f>D22*E22</f>
        <v>0</v>
      </c>
      <c r="G22" s="110"/>
      <c r="H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x14ac:dyDescent="0.2">
      <c r="A23" s="156"/>
      <c r="B23" s="148" t="s">
        <v>69</v>
      </c>
      <c r="C23" s="149"/>
      <c r="D23" s="4">
        <f>1/Prod!C11</f>
        <v>4.1666666666666669E-4</v>
      </c>
      <c r="E23" s="8">
        <f>Serv!D97</f>
        <v>0</v>
      </c>
      <c r="F23" s="64">
        <f>D23*E23</f>
        <v>0</v>
      </c>
      <c r="G23" s="110"/>
      <c r="H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5" customHeight="1" thickBot="1" x14ac:dyDescent="0.25">
      <c r="A24" s="156"/>
      <c r="B24" s="150" t="s">
        <v>98</v>
      </c>
      <c r="C24" s="151"/>
      <c r="D24" s="151"/>
      <c r="E24" s="152"/>
      <c r="F24" s="74">
        <f>SUM(F22:F23)</f>
        <v>0</v>
      </c>
      <c r="G24" s="110"/>
      <c r="H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5" customHeight="1" x14ac:dyDescent="0.2">
      <c r="A25" s="156"/>
      <c r="B25" s="153" t="s">
        <v>205</v>
      </c>
      <c r="C25" s="154"/>
      <c r="D25" s="154"/>
      <c r="E25" s="154"/>
      <c r="F25" s="155"/>
      <c r="G25" s="110"/>
      <c r="H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4.1" customHeight="1" x14ac:dyDescent="0.2">
      <c r="A26" s="156"/>
      <c r="B26" s="148" t="s">
        <v>296</v>
      </c>
      <c r="C26" s="149"/>
      <c r="D26" s="76">
        <f>1/(30*Prod!C12)</f>
        <v>2.380952380952381E-5</v>
      </c>
      <c r="E26" s="77">
        <f>Enc!D97</f>
        <v>0</v>
      </c>
      <c r="F26" s="78">
        <f>D26*E26</f>
        <v>0</v>
      </c>
      <c r="G26" s="110"/>
      <c r="H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x14ac:dyDescent="0.2">
      <c r="A27" s="156"/>
      <c r="B27" s="148" t="s">
        <v>69</v>
      </c>
      <c r="C27" s="149"/>
      <c r="D27" s="4">
        <f>1/Prod!C12</f>
        <v>7.1428571428571429E-4</v>
      </c>
      <c r="E27" s="8">
        <f>Serv!D97</f>
        <v>0</v>
      </c>
      <c r="F27" s="64">
        <f>D27*E27</f>
        <v>0</v>
      </c>
      <c r="G27" s="110"/>
      <c r="H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5" customHeight="1" thickBot="1" x14ac:dyDescent="0.25">
      <c r="A28" s="156"/>
      <c r="B28" s="150" t="s">
        <v>98</v>
      </c>
      <c r="C28" s="151"/>
      <c r="D28" s="151"/>
      <c r="E28" s="152"/>
      <c r="F28" s="74">
        <f>SUM(F26:F27)</f>
        <v>0</v>
      </c>
      <c r="G28" s="110"/>
      <c r="H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5" customHeight="1" x14ac:dyDescent="0.2">
      <c r="A29" s="156"/>
      <c r="B29" s="153" t="s">
        <v>94</v>
      </c>
      <c r="C29" s="154"/>
      <c r="D29" s="154"/>
      <c r="E29" s="154"/>
      <c r="F29" s="155"/>
      <c r="G29" s="110"/>
      <c r="H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4.1" customHeight="1" x14ac:dyDescent="0.2">
      <c r="A30" s="156"/>
      <c r="B30" s="148" t="s">
        <v>296</v>
      </c>
      <c r="C30" s="149"/>
      <c r="D30" s="76">
        <f>1/(30*Prod!C13)</f>
        <v>1.1904761904761905E-4</v>
      </c>
      <c r="E30" s="77">
        <f>Enc!D97</f>
        <v>0</v>
      </c>
      <c r="F30" s="78">
        <f>D30*E30</f>
        <v>0</v>
      </c>
      <c r="G30" s="110"/>
      <c r="H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x14ac:dyDescent="0.2">
      <c r="A31" s="156"/>
      <c r="B31" s="148" t="s">
        <v>106</v>
      </c>
      <c r="C31" s="149"/>
      <c r="D31" s="4">
        <f>1/Prod!C13</f>
        <v>3.5714285714285713E-3</v>
      </c>
      <c r="E31" s="8">
        <f>'Serv Ins'!D98</f>
        <v>0</v>
      </c>
      <c r="F31" s="64">
        <f>D31*E31</f>
        <v>0</v>
      </c>
      <c r="G31" s="110"/>
      <c r="H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5.95" customHeight="1" thickBot="1" x14ac:dyDescent="0.25">
      <c r="A32" s="156"/>
      <c r="B32" s="150" t="s">
        <v>98</v>
      </c>
      <c r="C32" s="151"/>
      <c r="D32" s="151"/>
      <c r="E32" s="152"/>
      <c r="F32" s="74">
        <f>SUM(F30:F31)</f>
        <v>0</v>
      </c>
      <c r="G32" s="110"/>
      <c r="H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.75" customHeight="1" x14ac:dyDescent="0.2">
      <c r="A33" s="156"/>
      <c r="B33" s="169" t="s">
        <v>71</v>
      </c>
      <c r="C33" s="170"/>
      <c r="D33" s="170"/>
      <c r="E33" s="170"/>
      <c r="F33" s="171"/>
      <c r="G33" s="110"/>
      <c r="H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51.75" thickBot="1" x14ac:dyDescent="0.25">
      <c r="A34" s="156"/>
      <c r="B34" s="164" t="s">
        <v>68</v>
      </c>
      <c r="C34" s="165"/>
      <c r="D34" s="56" t="s">
        <v>295</v>
      </c>
      <c r="E34" s="56" t="s">
        <v>294</v>
      </c>
      <c r="F34" s="57" t="s">
        <v>291</v>
      </c>
      <c r="G34" s="110"/>
      <c r="H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x14ac:dyDescent="0.2">
      <c r="A35" s="156"/>
      <c r="B35" s="153" t="s">
        <v>206</v>
      </c>
      <c r="C35" s="154"/>
      <c r="D35" s="154"/>
      <c r="E35" s="154"/>
      <c r="F35" s="155"/>
      <c r="G35" s="110"/>
      <c r="H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4.1" customHeight="1" x14ac:dyDescent="0.2">
      <c r="A36" s="156"/>
      <c r="B36" s="148" t="s">
        <v>296</v>
      </c>
      <c r="C36" s="149"/>
      <c r="D36" s="4">
        <f>1/(30*Prod!C14)</f>
        <v>1.282051282051282E-5</v>
      </c>
      <c r="E36" s="8">
        <f>Enc!D97</f>
        <v>0</v>
      </c>
      <c r="F36" s="64">
        <f>D36*E36</f>
        <v>0</v>
      </c>
      <c r="G36" s="110"/>
      <c r="H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x14ac:dyDescent="0.2">
      <c r="A37" s="156"/>
      <c r="B37" s="148" t="s">
        <v>69</v>
      </c>
      <c r="C37" s="149"/>
      <c r="D37" s="4">
        <f>1/Prod!C14</f>
        <v>3.8461538461538462E-4</v>
      </c>
      <c r="E37" s="8">
        <f>Serv!D97</f>
        <v>0</v>
      </c>
      <c r="F37" s="64">
        <f>D37*E37</f>
        <v>0</v>
      </c>
      <c r="G37" s="110"/>
      <c r="H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x14ac:dyDescent="0.2">
      <c r="A38" s="156"/>
      <c r="B38" s="150" t="s">
        <v>98</v>
      </c>
      <c r="C38" s="151"/>
      <c r="D38" s="151"/>
      <c r="E38" s="152"/>
      <c r="F38" s="74">
        <f>SUM(F36:F37)</f>
        <v>0</v>
      </c>
      <c r="G38" s="110"/>
      <c r="H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x14ac:dyDescent="0.2">
      <c r="A39" s="156"/>
      <c r="B39" s="153" t="s">
        <v>207</v>
      </c>
      <c r="C39" s="154"/>
      <c r="D39" s="154"/>
      <c r="E39" s="154"/>
      <c r="F39" s="155"/>
      <c r="G39" s="110"/>
      <c r="H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14.1" customHeight="1" x14ac:dyDescent="0.2">
      <c r="A40" s="156"/>
      <c r="B40" s="148" t="s">
        <v>296</v>
      </c>
      <c r="C40" s="149"/>
      <c r="D40" s="4">
        <f>1/(30*Prod!C15)</f>
        <v>3.9215686274509803E-6</v>
      </c>
      <c r="E40" s="8">
        <f>Enc!D97</f>
        <v>0</v>
      </c>
      <c r="F40" s="64">
        <f>D40*E40</f>
        <v>0</v>
      </c>
      <c r="G40" s="110"/>
      <c r="H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x14ac:dyDescent="0.2">
      <c r="A41" s="156"/>
      <c r="B41" s="148" t="s">
        <v>69</v>
      </c>
      <c r="C41" s="149"/>
      <c r="D41" s="4">
        <f>1/Prod!C15</f>
        <v>1.1764705882352942E-4</v>
      </c>
      <c r="E41" s="8">
        <f>Serv!D97</f>
        <v>0</v>
      </c>
      <c r="F41" s="64">
        <f>D41*E41</f>
        <v>0</v>
      </c>
      <c r="G41" s="110"/>
      <c r="H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3.5" thickBot="1" x14ac:dyDescent="0.25">
      <c r="A42" s="156"/>
      <c r="B42" s="150" t="s">
        <v>98</v>
      </c>
      <c r="C42" s="151"/>
      <c r="D42" s="151"/>
      <c r="E42" s="152"/>
      <c r="F42" s="74">
        <f>SUM(F40:F41)</f>
        <v>0</v>
      </c>
      <c r="G42" s="110"/>
      <c r="H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x14ac:dyDescent="0.2">
      <c r="A43" s="156"/>
      <c r="B43" s="153" t="s">
        <v>208</v>
      </c>
      <c r="C43" s="154"/>
      <c r="D43" s="154"/>
      <c r="E43" s="154"/>
      <c r="F43" s="155"/>
      <c r="G43" s="110"/>
      <c r="H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4.1" customHeight="1" x14ac:dyDescent="0.2">
      <c r="A44" s="156"/>
      <c r="B44" s="148" t="s">
        <v>296</v>
      </c>
      <c r="C44" s="149"/>
      <c r="D44" s="4">
        <f>1/(30*Prod!C16)</f>
        <v>1.282051282051282E-5</v>
      </c>
      <c r="E44" s="8">
        <f>Enc!D97</f>
        <v>0</v>
      </c>
      <c r="F44" s="64">
        <f>D44*E44</f>
        <v>0</v>
      </c>
      <c r="G44" s="110"/>
      <c r="H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">
      <c r="A45" s="156"/>
      <c r="B45" s="148" t="s">
        <v>69</v>
      </c>
      <c r="C45" s="149"/>
      <c r="D45" s="4">
        <f>1/Prod!C16</f>
        <v>3.8461538461538462E-4</v>
      </c>
      <c r="E45" s="8">
        <f>Serv!D97</f>
        <v>0</v>
      </c>
      <c r="F45" s="64">
        <f>D45*E45</f>
        <v>0</v>
      </c>
      <c r="G45" s="110"/>
      <c r="H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13.5" thickBot="1" x14ac:dyDescent="0.25">
      <c r="A46" s="156"/>
      <c r="B46" s="150" t="s">
        <v>98</v>
      </c>
      <c r="C46" s="151"/>
      <c r="D46" s="151"/>
      <c r="E46" s="152"/>
      <c r="F46" s="74">
        <f>SUM(F44:F45)</f>
        <v>0</v>
      </c>
      <c r="G46" s="110"/>
      <c r="H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5" customHeight="1" x14ac:dyDescent="0.2">
      <c r="A47" s="169" t="s">
        <v>305</v>
      </c>
      <c r="B47" s="170"/>
      <c r="C47" s="170"/>
      <c r="D47" s="170"/>
      <c r="E47" s="170"/>
      <c r="F47" s="170"/>
      <c r="G47" s="171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64.5" thickBot="1" x14ac:dyDescent="0.25">
      <c r="A48" s="55" t="s">
        <v>68</v>
      </c>
      <c r="B48" s="56" t="s">
        <v>72</v>
      </c>
      <c r="C48" s="56" t="s">
        <v>74</v>
      </c>
      <c r="D48" s="56" t="s">
        <v>287</v>
      </c>
      <c r="E48" s="56" t="s">
        <v>288</v>
      </c>
      <c r="F48" s="56" t="s">
        <v>289</v>
      </c>
      <c r="G48" s="57" t="s">
        <v>290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">
      <c r="A49" s="175" t="s">
        <v>209</v>
      </c>
      <c r="B49" s="176"/>
      <c r="C49" s="176"/>
      <c r="D49" s="176"/>
      <c r="E49" s="176"/>
      <c r="F49" s="176"/>
      <c r="G49" s="17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">
      <c r="A50" s="18" t="s">
        <v>296</v>
      </c>
      <c r="B50" s="4">
        <f>1/(30*Prod!C17)</f>
        <v>9.2592592592592588E-5</v>
      </c>
      <c r="C50" s="4">
        <v>16</v>
      </c>
      <c r="D50" s="4">
        <f>1/188.76</f>
        <v>5.2977325704598437E-3</v>
      </c>
      <c r="E50" s="4">
        <f>B50*C50*D50</f>
        <v>7.8484926969775464E-6</v>
      </c>
      <c r="F50" s="8">
        <f>Enc!D97</f>
        <v>0</v>
      </c>
      <c r="G50" s="64">
        <f>E50*F50</f>
        <v>0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">
      <c r="A51" s="18" t="s">
        <v>69</v>
      </c>
      <c r="B51" s="4">
        <f>1/Prod!C17</f>
        <v>2.7777777777777779E-3</v>
      </c>
      <c r="C51" s="4">
        <v>16</v>
      </c>
      <c r="D51" s="4">
        <f>1/188.76</f>
        <v>5.2977325704598437E-3</v>
      </c>
      <c r="E51" s="4">
        <f>B51*C51*D51</f>
        <v>2.3545478090932639E-4</v>
      </c>
      <c r="F51" s="8">
        <f>Serv!D97</f>
        <v>0</v>
      </c>
      <c r="G51" s="64">
        <f>E51*F51</f>
        <v>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ht="13.5" thickBot="1" x14ac:dyDescent="0.25">
      <c r="A52" s="172" t="s">
        <v>70</v>
      </c>
      <c r="B52" s="173"/>
      <c r="C52" s="173"/>
      <c r="D52" s="173"/>
      <c r="E52" s="173"/>
      <c r="F52" s="174"/>
      <c r="G52" s="74">
        <f>SUM(G50:G51)</f>
        <v>0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" customHeight="1" x14ac:dyDescent="0.2">
      <c r="A53" s="175" t="s">
        <v>210</v>
      </c>
      <c r="B53" s="176"/>
      <c r="C53" s="176"/>
      <c r="D53" s="176"/>
      <c r="E53" s="176"/>
      <c r="F53" s="176"/>
      <c r="G53" s="17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x14ac:dyDescent="0.2">
      <c r="A54" s="96" t="s">
        <v>296</v>
      </c>
      <c r="B54" s="4">
        <f>1/(30*Prod!C18)</f>
        <v>9.2592592592592588E-5</v>
      </c>
      <c r="C54" s="4">
        <v>16</v>
      </c>
      <c r="D54" s="4">
        <f>1/188.76</f>
        <v>5.2977325704598437E-3</v>
      </c>
      <c r="E54" s="4">
        <f>B54*C54*D54</f>
        <v>7.8484926969775464E-6</v>
      </c>
      <c r="F54" s="8">
        <f>Enc!D97</f>
        <v>0</v>
      </c>
      <c r="G54" s="64">
        <f>E54*F54</f>
        <v>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x14ac:dyDescent="0.2">
      <c r="A55" s="18" t="s">
        <v>69</v>
      </c>
      <c r="B55" s="4">
        <f>1/Prod!C18</f>
        <v>2.7777777777777779E-3</v>
      </c>
      <c r="C55" s="4">
        <v>16</v>
      </c>
      <c r="D55" s="4">
        <f>1/188.76</f>
        <v>5.2977325704598437E-3</v>
      </c>
      <c r="E55" s="4">
        <f>B55*C55*D55</f>
        <v>2.3545478090932639E-4</v>
      </c>
      <c r="F55" s="8">
        <f>Serv!D97</f>
        <v>0</v>
      </c>
      <c r="G55" s="64">
        <f>E55*F55</f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ht="13.5" thickBot="1" x14ac:dyDescent="0.25">
      <c r="A56" s="172" t="s">
        <v>70</v>
      </c>
      <c r="B56" s="173"/>
      <c r="C56" s="173"/>
      <c r="D56" s="173"/>
      <c r="E56" s="173"/>
      <c r="F56" s="174"/>
      <c r="G56" s="74">
        <f>SUM(G54:G55)</f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:23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23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:23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:23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:23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:23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:23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3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3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1:23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1:23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1:23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1:23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1:23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1:23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1:23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1:23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1:23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1:23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1:23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1:23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23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1:23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1:23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1:23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1:23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1:23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1:23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1:23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1:23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1:23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1:23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1:23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1:23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1:23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1:23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1:23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1:23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1:23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1:23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1:23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1:23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1:23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1:23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1:23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1:23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1:23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1:23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1:23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1:23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1:23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1:23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1:23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1:23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1:23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1:23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1:23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1:23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1:23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1:23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1:23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1:23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1:23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1:23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1:23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1:23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1:23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1:23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1:23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1:23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1:23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1:23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</sheetData>
  <mergeCells count="53">
    <mergeCell ref="A56:F56"/>
    <mergeCell ref="B35:F35"/>
    <mergeCell ref="B36:C36"/>
    <mergeCell ref="B37:C37"/>
    <mergeCell ref="B39:F39"/>
    <mergeCell ref="B40:C40"/>
    <mergeCell ref="A52:F52"/>
    <mergeCell ref="A47:G47"/>
    <mergeCell ref="B41:C41"/>
    <mergeCell ref="B42:E42"/>
    <mergeCell ref="B43:F43"/>
    <mergeCell ref="B44:C44"/>
    <mergeCell ref="B45:C45"/>
    <mergeCell ref="B46:E46"/>
    <mergeCell ref="A49:G49"/>
    <mergeCell ref="A53:G53"/>
    <mergeCell ref="B25:F25"/>
    <mergeCell ref="B28:E28"/>
    <mergeCell ref="B34:C34"/>
    <mergeCell ref="B32:E32"/>
    <mergeCell ref="B33:F33"/>
    <mergeCell ref="B30:C30"/>
    <mergeCell ref="B31:C31"/>
    <mergeCell ref="B26:C26"/>
    <mergeCell ref="B27:C27"/>
    <mergeCell ref="B29:F29"/>
    <mergeCell ref="A5:G5"/>
    <mergeCell ref="B21:F21"/>
    <mergeCell ref="B18:C18"/>
    <mergeCell ref="B19:C19"/>
    <mergeCell ref="B20:E20"/>
    <mergeCell ref="A6:G6"/>
    <mergeCell ref="B10:C10"/>
    <mergeCell ref="B8:C8"/>
    <mergeCell ref="B11:C11"/>
    <mergeCell ref="B9:F9"/>
    <mergeCell ref="B7:F7"/>
    <mergeCell ref="B23:C23"/>
    <mergeCell ref="B24:E24"/>
    <mergeCell ref="B13:F13"/>
    <mergeCell ref="A1:G1"/>
    <mergeCell ref="A2:G2"/>
    <mergeCell ref="A3:G3"/>
    <mergeCell ref="A4:G4"/>
    <mergeCell ref="A7:A46"/>
    <mergeCell ref="G7:G46"/>
    <mergeCell ref="B12:E12"/>
    <mergeCell ref="B16:E16"/>
    <mergeCell ref="B14:C14"/>
    <mergeCell ref="B15:C15"/>
    <mergeCell ref="B22:C22"/>
    <mergeCell ref="B38:E38"/>
    <mergeCell ref="B17:F17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  <ignoredErrors>
    <ignoredError sqref="F12 F24 F20 F16 F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J22" sqref="J22"/>
    </sheetView>
  </sheetViews>
  <sheetFormatPr defaultColWidth="8.85546875" defaultRowHeight="12.75" x14ac:dyDescent="0.2"/>
  <cols>
    <col min="1" max="1" width="8.85546875" style="3" customWidth="1"/>
    <col min="2" max="2" width="39.85546875" style="3" customWidth="1"/>
    <col min="3" max="3" width="8.85546875" style="3" customWidth="1"/>
    <col min="4" max="6" width="6.85546875" style="3" customWidth="1"/>
    <col min="7" max="7" width="8.85546875" style="3" customWidth="1"/>
    <col min="8" max="9" width="7.85546875" style="3" customWidth="1"/>
    <col min="10" max="10" width="10.85546875" style="3" customWidth="1"/>
    <col min="11" max="11" width="13.85546875" style="3" customWidth="1"/>
    <col min="12" max="12" width="8.85546875" style="3"/>
    <col min="13" max="13" width="9.42578125" style="3" bestFit="1" customWidth="1"/>
    <col min="14" max="16384" width="8.85546875" style="3"/>
  </cols>
  <sheetData>
    <row r="1" spans="1:13" ht="69.95" customHeight="1" x14ac:dyDescent="0.2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3" ht="15" customHeight="1" x14ac:dyDescent="0.2">
      <c r="A2" s="113" t="s">
        <v>314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3" ht="15" customHeight="1" x14ac:dyDescent="0.2">
      <c r="A3" s="113" t="s">
        <v>313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3" ht="45" customHeight="1" x14ac:dyDescent="0.2">
      <c r="A4" s="113" t="s">
        <v>315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3" ht="15.95" thickBo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3" ht="14.1" customHeight="1" x14ac:dyDescent="0.2">
      <c r="A6" s="178" t="s">
        <v>319</v>
      </c>
      <c r="B6" s="179"/>
      <c r="C6" s="179"/>
      <c r="D6" s="179"/>
      <c r="E6" s="179"/>
      <c r="F6" s="179"/>
      <c r="G6" s="179"/>
      <c r="H6" s="179"/>
      <c r="I6" s="179"/>
      <c r="J6" s="180"/>
    </row>
    <row r="7" spans="1:13" ht="64.5" thickBot="1" x14ac:dyDescent="0.25">
      <c r="A7" s="79" t="s">
        <v>87</v>
      </c>
      <c r="B7" s="80" t="s">
        <v>88</v>
      </c>
      <c r="C7" s="80" t="s">
        <v>107</v>
      </c>
      <c r="D7" s="80" t="s">
        <v>76</v>
      </c>
      <c r="E7" s="80" t="s">
        <v>108</v>
      </c>
      <c r="F7" s="80" t="s">
        <v>109</v>
      </c>
      <c r="G7" s="80" t="s">
        <v>304</v>
      </c>
      <c r="H7" s="80" t="s">
        <v>332</v>
      </c>
      <c r="I7" s="80" t="s">
        <v>333</v>
      </c>
      <c r="J7" s="81" t="s">
        <v>75</v>
      </c>
    </row>
    <row r="8" spans="1:13" x14ac:dyDescent="0.2">
      <c r="A8" s="117" t="s">
        <v>90</v>
      </c>
      <c r="B8" s="58" t="s">
        <v>101</v>
      </c>
      <c r="C8" s="59" t="s">
        <v>96</v>
      </c>
      <c r="D8" s="59" t="s">
        <v>89</v>
      </c>
      <c r="E8" s="60">
        <f>Prod!C8</f>
        <v>1160</v>
      </c>
      <c r="F8" s="61">
        <f>'Unit (M²)'!$F$12</f>
        <v>0</v>
      </c>
      <c r="G8" s="61">
        <v>597.55999999999995</v>
      </c>
      <c r="H8" s="62">
        <f>(G8/E8)</f>
        <v>0.51513793103448269</v>
      </c>
      <c r="I8" s="61">
        <f t="shared" ref="I8:I13" si="0">H8/30</f>
        <v>1.7171264367816089E-2</v>
      </c>
      <c r="J8" s="63">
        <f>F8*G8</f>
        <v>0</v>
      </c>
      <c r="K8" s="46"/>
    </row>
    <row r="9" spans="1:13" x14ac:dyDescent="0.2">
      <c r="A9" s="186"/>
      <c r="B9" s="11" t="s">
        <v>100</v>
      </c>
      <c r="C9" s="4" t="s">
        <v>96</v>
      </c>
      <c r="D9" s="4" t="s">
        <v>89</v>
      </c>
      <c r="E9" s="48">
        <f>Prod!C9</f>
        <v>1160</v>
      </c>
      <c r="F9" s="8">
        <f>'Unit (M²)'!$F$16</f>
        <v>0</v>
      </c>
      <c r="G9" s="8">
        <v>31362.39</v>
      </c>
      <c r="H9" s="8">
        <f t="shared" ref="H9:H13" si="1">(G9/E9)</f>
        <v>27.036543103448274</v>
      </c>
      <c r="I9" s="8">
        <f t="shared" si="0"/>
        <v>0.9012181034482758</v>
      </c>
      <c r="J9" s="64">
        <f t="shared" ref="J9:J13" si="2">F9*G9</f>
        <v>0</v>
      </c>
      <c r="K9" s="46"/>
    </row>
    <row r="10" spans="1:13" x14ac:dyDescent="0.2">
      <c r="A10" s="186"/>
      <c r="B10" s="11" t="s">
        <v>93</v>
      </c>
      <c r="C10" s="4" t="s">
        <v>96</v>
      </c>
      <c r="D10" s="4" t="s">
        <v>89</v>
      </c>
      <c r="E10" s="48">
        <f>Prod!C10</f>
        <v>410</v>
      </c>
      <c r="F10" s="8">
        <f>'Unit (M²)'!$F$20</f>
        <v>0</v>
      </c>
      <c r="G10" s="8">
        <v>3754.91</v>
      </c>
      <c r="H10" s="8">
        <f t="shared" si="1"/>
        <v>9.158317073170732</v>
      </c>
      <c r="I10" s="8">
        <f t="shared" si="0"/>
        <v>0.30527723577235771</v>
      </c>
      <c r="J10" s="64">
        <f t="shared" si="2"/>
        <v>0</v>
      </c>
      <c r="K10" s="46"/>
    </row>
    <row r="11" spans="1:13" x14ac:dyDescent="0.2">
      <c r="A11" s="186"/>
      <c r="B11" s="11" t="s">
        <v>102</v>
      </c>
      <c r="C11" s="4" t="s">
        <v>96</v>
      </c>
      <c r="D11" s="4" t="s">
        <v>89</v>
      </c>
      <c r="E11" s="48">
        <f>Prod!C11</f>
        <v>2400</v>
      </c>
      <c r="F11" s="8">
        <f>'Unit (M²)'!$F$24</f>
        <v>0</v>
      </c>
      <c r="G11" s="8">
        <v>714.41</v>
      </c>
      <c r="H11" s="8">
        <f t="shared" si="1"/>
        <v>0.29767083333333333</v>
      </c>
      <c r="I11" s="8">
        <f t="shared" si="0"/>
        <v>9.922361111111111E-3</v>
      </c>
      <c r="J11" s="64">
        <f t="shared" si="2"/>
        <v>0</v>
      </c>
      <c r="K11" s="46"/>
    </row>
    <row r="12" spans="1:13" x14ac:dyDescent="0.2">
      <c r="A12" s="186"/>
      <c r="B12" s="11" t="s">
        <v>205</v>
      </c>
      <c r="C12" s="4" t="s">
        <v>96</v>
      </c>
      <c r="D12" s="4" t="s">
        <v>89</v>
      </c>
      <c r="E12" s="48">
        <f>Prod!C12</f>
        <v>1400</v>
      </c>
      <c r="F12" s="8">
        <f>'Unit (M²)'!$F$28</f>
        <v>0</v>
      </c>
      <c r="G12" s="8">
        <v>5026.79</v>
      </c>
      <c r="H12" s="8">
        <f t="shared" si="1"/>
        <v>3.5905642857142857</v>
      </c>
      <c r="I12" s="8">
        <f t="shared" si="0"/>
        <v>0.11968547619047619</v>
      </c>
      <c r="J12" s="64">
        <f t="shared" si="2"/>
        <v>0</v>
      </c>
      <c r="K12" s="46"/>
    </row>
    <row r="13" spans="1:13" x14ac:dyDescent="0.2">
      <c r="A13" s="186"/>
      <c r="B13" s="11" t="s">
        <v>94</v>
      </c>
      <c r="C13" s="4" t="s">
        <v>96</v>
      </c>
      <c r="D13" s="4" t="s">
        <v>89</v>
      </c>
      <c r="E13" s="48">
        <f>Prod!C13</f>
        <v>280</v>
      </c>
      <c r="F13" s="65">
        <f>'Unit (M²)'!$F$32</f>
        <v>0</v>
      </c>
      <c r="G13" s="8">
        <v>2095.6000000000004</v>
      </c>
      <c r="H13" s="8">
        <f t="shared" si="1"/>
        <v>7.4842857142857158</v>
      </c>
      <c r="I13" s="8">
        <f t="shared" si="0"/>
        <v>0.24947619047619052</v>
      </c>
      <c r="J13" s="64">
        <f t="shared" si="2"/>
        <v>0</v>
      </c>
      <c r="K13" s="46"/>
      <c r="M13" s="66"/>
    </row>
    <row r="14" spans="1:13" ht="15" thickBot="1" x14ac:dyDescent="0.25">
      <c r="A14" s="172" t="s">
        <v>99</v>
      </c>
      <c r="B14" s="173"/>
      <c r="C14" s="173"/>
      <c r="D14" s="173"/>
      <c r="E14" s="173"/>
      <c r="F14" s="174"/>
      <c r="G14" s="67">
        <f>SUM(G8:G13)</f>
        <v>43551.66</v>
      </c>
      <c r="H14" s="67">
        <f>SUM(H8:H13)</f>
        <v>48.08251894098683</v>
      </c>
      <c r="I14" s="67">
        <f>SUM(I8:I13)</f>
        <v>1.6027506313662276</v>
      </c>
      <c r="J14" s="68">
        <f>SUM(J8:J13)</f>
        <v>0</v>
      </c>
      <c r="K14" s="46"/>
    </row>
    <row r="15" spans="1:13" ht="25.5" x14ac:dyDescent="0.2">
      <c r="A15" s="117" t="s">
        <v>91</v>
      </c>
      <c r="B15" s="58" t="s">
        <v>206</v>
      </c>
      <c r="C15" s="69" t="s">
        <v>96</v>
      </c>
      <c r="D15" s="59" t="s">
        <v>89</v>
      </c>
      <c r="E15" s="60">
        <f>Prod!C14</f>
        <v>2600</v>
      </c>
      <c r="F15" s="61">
        <f>'Unit (M²)'!$F$38</f>
        <v>0</v>
      </c>
      <c r="G15" s="61">
        <v>2875.24</v>
      </c>
      <c r="H15" s="61">
        <f>(G15/E15)</f>
        <v>1.1058615384615385</v>
      </c>
      <c r="I15" s="61">
        <f>H15/30</f>
        <v>3.6862051282051285E-2</v>
      </c>
      <c r="J15" s="63">
        <f>F15*G15</f>
        <v>0</v>
      </c>
      <c r="K15" s="46"/>
    </row>
    <row r="16" spans="1:13" x14ac:dyDescent="0.2">
      <c r="A16" s="186"/>
      <c r="B16" s="11" t="s">
        <v>207</v>
      </c>
      <c r="C16" s="70" t="s">
        <v>96</v>
      </c>
      <c r="D16" s="4" t="s">
        <v>89</v>
      </c>
      <c r="E16" s="48">
        <f>Prod!C15</f>
        <v>8500</v>
      </c>
      <c r="F16" s="8">
        <f>'Unit (M²)'!$F$42</f>
        <v>0</v>
      </c>
      <c r="G16" s="8">
        <v>2100</v>
      </c>
      <c r="H16" s="8">
        <f>(G16/E16)</f>
        <v>0.24705882352941178</v>
      </c>
      <c r="I16" s="8">
        <f>H16/30</f>
        <v>8.2352941176470594E-3</v>
      </c>
      <c r="J16" s="64">
        <f t="shared" ref="J16:J17" si="3">F16*G16</f>
        <v>0</v>
      </c>
      <c r="K16" s="46"/>
    </row>
    <row r="17" spans="1:11" x14ac:dyDescent="0.2">
      <c r="A17" s="186"/>
      <c r="B17" s="11" t="s">
        <v>208</v>
      </c>
      <c r="C17" s="70" t="s">
        <v>96</v>
      </c>
      <c r="D17" s="4" t="s">
        <v>89</v>
      </c>
      <c r="E17" s="48">
        <f>Prod!C16</f>
        <v>2600</v>
      </c>
      <c r="F17" s="8">
        <f>'Unit (M²)'!$F$46</f>
        <v>0</v>
      </c>
      <c r="G17" s="8">
        <v>4890.8599999999997</v>
      </c>
      <c r="H17" s="8">
        <f t="shared" ref="H17" si="4">(G17/E17)</f>
        <v>1.8810999999999998</v>
      </c>
      <c r="I17" s="8">
        <f>H17/30</f>
        <v>6.2703333333333319E-2</v>
      </c>
      <c r="J17" s="64">
        <f t="shared" si="3"/>
        <v>0</v>
      </c>
      <c r="K17" s="46"/>
    </row>
    <row r="18" spans="1:11" ht="15" thickBot="1" x14ac:dyDescent="0.25">
      <c r="A18" s="183" t="s">
        <v>95</v>
      </c>
      <c r="B18" s="184"/>
      <c r="C18" s="184"/>
      <c r="D18" s="184"/>
      <c r="E18" s="184"/>
      <c r="F18" s="185"/>
      <c r="G18" s="65">
        <f>SUM(G15:G17)</f>
        <v>9866.0999999999985</v>
      </c>
      <c r="H18" s="65">
        <f>SUM(H15:H17)</f>
        <v>3.2340203619909502</v>
      </c>
      <c r="I18" s="65">
        <f>SUM(I15:I17)</f>
        <v>0.10780067873303166</v>
      </c>
      <c r="J18" s="71">
        <f>SUM(J15:J17)</f>
        <v>0</v>
      </c>
      <c r="K18" s="46"/>
    </row>
    <row r="19" spans="1:11" ht="25.5" x14ac:dyDescent="0.2">
      <c r="A19" s="187" t="s">
        <v>92</v>
      </c>
      <c r="B19" s="72" t="s">
        <v>209</v>
      </c>
      <c r="C19" s="59" t="s">
        <v>73</v>
      </c>
      <c r="D19" s="59" t="s">
        <v>89</v>
      </c>
      <c r="E19" s="60">
        <f>Prod!C17</f>
        <v>360</v>
      </c>
      <c r="F19" s="73">
        <f>'Unit (M²)'!$G$52</f>
        <v>0</v>
      </c>
      <c r="G19" s="61">
        <v>4994.63</v>
      </c>
      <c r="H19" s="73">
        <f>G19*(16)/(188.76*E19)</f>
        <v>1.1760095123731489</v>
      </c>
      <c r="I19" s="73">
        <f>H19/30</f>
        <v>3.9200317079104964E-2</v>
      </c>
      <c r="J19" s="63">
        <f>F19*G19</f>
        <v>0</v>
      </c>
      <c r="K19" s="46"/>
    </row>
    <row r="20" spans="1:11" ht="25.5" x14ac:dyDescent="0.2">
      <c r="A20" s="188"/>
      <c r="B20" s="11" t="s">
        <v>210</v>
      </c>
      <c r="C20" s="100" t="s">
        <v>73</v>
      </c>
      <c r="D20" s="100" t="s">
        <v>89</v>
      </c>
      <c r="E20" s="48">
        <f>Prod!C18</f>
        <v>360</v>
      </c>
      <c r="F20" s="10">
        <f>'Unit (M²)'!$G$52</f>
        <v>0</v>
      </c>
      <c r="G20" s="8">
        <v>4994.63</v>
      </c>
      <c r="H20" s="10">
        <f>G20*(16)/(188.76*E20)</f>
        <v>1.1760095123731489</v>
      </c>
      <c r="I20" s="10">
        <f>H20/30</f>
        <v>3.9200317079104964E-2</v>
      </c>
      <c r="J20" s="64">
        <f>F20*G20</f>
        <v>0</v>
      </c>
      <c r="K20" s="46"/>
    </row>
    <row r="21" spans="1:11" ht="15" thickBot="1" x14ac:dyDescent="0.25">
      <c r="A21" s="172" t="s">
        <v>95</v>
      </c>
      <c r="B21" s="173"/>
      <c r="C21" s="173"/>
      <c r="D21" s="173"/>
      <c r="E21" s="173"/>
      <c r="F21" s="174"/>
      <c r="G21" s="104">
        <f>SUM(G19:G20)</f>
        <v>9989.26</v>
      </c>
      <c r="H21" s="67">
        <f>SUM(H19:H20)</f>
        <v>2.3520190247462978</v>
      </c>
      <c r="I21" s="67">
        <f>SUM(I19:I20)</f>
        <v>7.8400634158209928E-2</v>
      </c>
      <c r="J21" s="68">
        <f>SUM(J19:J20)</f>
        <v>0</v>
      </c>
      <c r="K21" s="46"/>
    </row>
    <row r="22" spans="1:11" ht="13.5" thickBot="1" x14ac:dyDescent="0.25">
      <c r="A22" s="181" t="s">
        <v>342</v>
      </c>
      <c r="B22" s="182"/>
      <c r="C22" s="182"/>
      <c r="D22" s="182"/>
      <c r="E22" s="182"/>
      <c r="F22" s="182"/>
      <c r="G22" s="101">
        <f>SUM(G14,G18,G21)</f>
        <v>63407.020000000004</v>
      </c>
      <c r="H22" s="102">
        <f>ROUNDUP(SUM(H14,H18,H21),0)</f>
        <v>54</v>
      </c>
      <c r="I22" s="102">
        <f>ROUNDUP(SUM(I14,I18,I21),0)</f>
        <v>2</v>
      </c>
      <c r="J22" s="103">
        <f>ROUND(SUM(J14,J18,J21),2)</f>
        <v>0</v>
      </c>
      <c r="K22" s="46"/>
    </row>
    <row r="23" spans="1:11" ht="14.1" x14ac:dyDescent="0.2">
      <c r="J23" s="46"/>
      <c r="K23" s="46"/>
    </row>
    <row r="24" spans="1:11" ht="14.1" x14ac:dyDescent="0.2">
      <c r="J24" s="46"/>
      <c r="K24" s="46"/>
    </row>
    <row r="26" spans="1:11" ht="15" customHeight="1" x14ac:dyDescent="0.2"/>
  </sheetData>
  <mergeCells count="13">
    <mergeCell ref="A21:F21"/>
    <mergeCell ref="A22:F22"/>
    <mergeCell ref="A14:F14"/>
    <mergeCell ref="A18:F18"/>
    <mergeCell ref="A8:A13"/>
    <mergeCell ref="A15:A17"/>
    <mergeCell ref="A19:A20"/>
    <mergeCell ref="A6:J6"/>
    <mergeCell ref="A1:J1"/>
    <mergeCell ref="A2:J2"/>
    <mergeCell ref="A3:J3"/>
    <mergeCell ref="A4:J4"/>
    <mergeCell ref="A5:J5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  <ignoredErrors>
    <ignoredError sqref="H14:J14 I18:J18 J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G16"/>
  <sheetViews>
    <sheetView view="pageBreakPreview" zoomScaleNormal="100" zoomScaleSheetLayoutView="100" workbookViewId="0">
      <selection activeCell="G11" sqref="G11"/>
    </sheetView>
  </sheetViews>
  <sheetFormatPr defaultColWidth="8.85546875" defaultRowHeight="15" x14ac:dyDescent="0.25"/>
  <cols>
    <col min="1" max="1" width="5.85546875" style="1" customWidth="1"/>
    <col min="2" max="2" width="23.85546875" style="1" customWidth="1"/>
    <col min="3" max="7" width="16.85546875" style="1" customWidth="1"/>
    <col min="8" max="16384" width="8.85546875" style="1"/>
  </cols>
  <sheetData>
    <row r="1" spans="1:7" ht="69.95" customHeight="1" x14ac:dyDescent="0.2">
      <c r="A1" s="135"/>
      <c r="B1" s="135"/>
      <c r="C1" s="135"/>
      <c r="D1" s="135"/>
      <c r="E1" s="135"/>
      <c r="F1" s="135"/>
      <c r="G1" s="135"/>
    </row>
    <row r="2" spans="1:7" x14ac:dyDescent="0.25">
      <c r="A2" s="113" t="s">
        <v>314</v>
      </c>
      <c r="B2" s="113"/>
      <c r="C2" s="113"/>
      <c r="D2" s="113"/>
      <c r="E2" s="113"/>
      <c r="F2" s="113"/>
      <c r="G2" s="113"/>
    </row>
    <row r="3" spans="1:7" x14ac:dyDescent="0.25">
      <c r="A3" s="113" t="s">
        <v>313</v>
      </c>
      <c r="B3" s="113"/>
      <c r="C3" s="113"/>
      <c r="D3" s="113"/>
      <c r="E3" s="113"/>
      <c r="F3" s="113"/>
      <c r="G3" s="113"/>
    </row>
    <row r="4" spans="1:7" ht="45" customHeight="1" x14ac:dyDescent="0.25">
      <c r="A4" s="113" t="s">
        <v>315</v>
      </c>
      <c r="B4" s="113"/>
      <c r="C4" s="113"/>
      <c r="D4" s="113"/>
      <c r="E4" s="113"/>
      <c r="F4" s="113"/>
      <c r="G4" s="113"/>
    </row>
    <row r="5" spans="1:7" x14ac:dyDescent="0.2">
      <c r="A5" s="189"/>
      <c r="B5" s="189"/>
      <c r="C5" s="189"/>
      <c r="D5" s="189"/>
      <c r="E5" s="189"/>
      <c r="F5" s="189"/>
      <c r="G5" s="189"/>
    </row>
    <row r="6" spans="1:7" x14ac:dyDescent="0.25">
      <c r="A6" s="111" t="s">
        <v>320</v>
      </c>
      <c r="B6" s="111"/>
      <c r="C6" s="111"/>
      <c r="D6" s="111"/>
      <c r="E6" s="111"/>
      <c r="F6" s="111"/>
      <c r="G6" s="111"/>
    </row>
    <row r="7" spans="1:7" ht="25.5" x14ac:dyDescent="0.25">
      <c r="A7" s="130" t="s">
        <v>114</v>
      </c>
      <c r="B7" s="130"/>
      <c r="C7" s="52" t="s">
        <v>338</v>
      </c>
      <c r="D7" s="52" t="s">
        <v>269</v>
      </c>
      <c r="E7" s="52" t="s">
        <v>270</v>
      </c>
      <c r="F7" s="52" t="s">
        <v>339</v>
      </c>
      <c r="G7" s="52" t="s">
        <v>340</v>
      </c>
    </row>
    <row r="8" spans="1:7" x14ac:dyDescent="0.2">
      <c r="A8" s="53" t="s">
        <v>52</v>
      </c>
      <c r="B8" s="53" t="s">
        <v>190</v>
      </c>
      <c r="C8" s="8">
        <f>Jard!D97</f>
        <v>0</v>
      </c>
      <c r="D8" s="53">
        <v>1</v>
      </c>
      <c r="E8" s="8">
        <f>C8*D8</f>
        <v>0</v>
      </c>
      <c r="F8" s="53">
        <v>4</v>
      </c>
      <c r="G8" s="8">
        <f>E8*F8</f>
        <v>0</v>
      </c>
    </row>
    <row r="9" spans="1:7" x14ac:dyDescent="0.25">
      <c r="A9" s="53" t="s">
        <v>65</v>
      </c>
      <c r="B9" s="53" t="s">
        <v>189</v>
      </c>
      <c r="C9" s="8">
        <f>ASG!D97</f>
        <v>0</v>
      </c>
      <c r="D9" s="53">
        <v>1</v>
      </c>
      <c r="E9" s="8">
        <f>C9*D9</f>
        <v>0</v>
      </c>
      <c r="F9" s="53">
        <v>16</v>
      </c>
      <c r="G9" s="8">
        <f>E9*F9</f>
        <v>0</v>
      </c>
    </row>
    <row r="10" spans="1:7" x14ac:dyDescent="0.2">
      <c r="A10" s="53" t="s">
        <v>105</v>
      </c>
      <c r="B10" s="53" t="s">
        <v>296</v>
      </c>
      <c r="C10" s="8">
        <f>Enc!D97</f>
        <v>0</v>
      </c>
      <c r="D10" s="53">
        <v>1</v>
      </c>
      <c r="E10" s="8">
        <f>C10*D10</f>
        <v>0</v>
      </c>
      <c r="F10" s="53">
        <v>2</v>
      </c>
      <c r="G10" s="8">
        <f>E10*F10</f>
        <v>0</v>
      </c>
    </row>
    <row r="11" spans="1:7" x14ac:dyDescent="0.25">
      <c r="A11" s="119" t="s">
        <v>341</v>
      </c>
      <c r="B11" s="119"/>
      <c r="C11" s="119"/>
      <c r="D11" s="119"/>
      <c r="E11" s="119"/>
      <c r="F11" s="119"/>
      <c r="G11" s="9">
        <f>SUM(G8:G10)</f>
        <v>0</v>
      </c>
    </row>
    <row r="15" spans="1:7" ht="24.75" customHeight="1" x14ac:dyDescent="0.2"/>
    <row r="16" spans="1:7" ht="26.25" customHeight="1" x14ac:dyDescent="0.2">
      <c r="G16" s="2"/>
    </row>
  </sheetData>
  <mergeCells count="8">
    <mergeCell ref="A6:G6"/>
    <mergeCell ref="A7:B7"/>
    <mergeCell ref="A11:F11"/>
    <mergeCell ref="A1:G1"/>
    <mergeCell ref="A2:G2"/>
    <mergeCell ref="A3:G3"/>
    <mergeCell ref="A4:G4"/>
    <mergeCell ref="A5:G5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99"/>
  <sheetViews>
    <sheetView tabSelected="1" view="pageBreakPreview" zoomScaleNormal="98" zoomScaleSheetLayoutView="100" zoomScalePageLayoutView="98" workbookViewId="0">
      <selection activeCell="D63" sqref="D63"/>
    </sheetView>
  </sheetViews>
  <sheetFormatPr defaultColWidth="8.85546875" defaultRowHeight="12.75" x14ac:dyDescent="0.2"/>
  <cols>
    <col min="1" max="1" width="3.85546875" style="3" customWidth="1"/>
    <col min="2" max="4" width="35.85546875" style="3" customWidth="1"/>
    <col min="5" max="5" width="4.85546875" style="3" customWidth="1"/>
    <col min="6" max="6" width="29.28515625" style="3" customWidth="1"/>
    <col min="7" max="7" width="8.85546875" style="3" customWidth="1"/>
    <col min="8" max="16384" width="8.85546875" style="3"/>
  </cols>
  <sheetData>
    <row r="1" spans="1:4" ht="69.95" customHeight="1" x14ac:dyDescent="0.2">
      <c r="A1" s="110"/>
      <c r="B1" s="110"/>
      <c r="C1" s="110"/>
      <c r="D1" s="110"/>
    </row>
    <row r="2" spans="1:4" ht="15" customHeight="1" x14ac:dyDescent="0.2">
      <c r="A2" s="113" t="s">
        <v>314</v>
      </c>
      <c r="B2" s="113"/>
      <c r="C2" s="113"/>
      <c r="D2" s="113"/>
    </row>
    <row r="3" spans="1:4" ht="15" customHeight="1" x14ac:dyDescent="0.2">
      <c r="A3" s="113" t="s">
        <v>313</v>
      </c>
      <c r="B3" s="113"/>
      <c r="C3" s="113"/>
      <c r="D3" s="113"/>
    </row>
    <row r="4" spans="1:4" ht="45" customHeight="1" x14ac:dyDescent="0.2">
      <c r="A4" s="113" t="s">
        <v>315</v>
      </c>
      <c r="B4" s="113"/>
      <c r="C4" s="113"/>
      <c r="D4" s="113"/>
    </row>
    <row r="5" spans="1:4" ht="14.1" x14ac:dyDescent="0.2">
      <c r="A5" s="109"/>
      <c r="B5" s="109"/>
      <c r="C5" s="109"/>
      <c r="D5" s="109"/>
    </row>
    <row r="6" spans="1:4" x14ac:dyDescent="0.2">
      <c r="A6" s="129" t="s">
        <v>0</v>
      </c>
      <c r="B6" s="129"/>
      <c r="C6" s="129"/>
      <c r="D6" s="129"/>
    </row>
    <row r="7" spans="1:4" x14ac:dyDescent="0.2">
      <c r="A7" s="4">
        <v>1</v>
      </c>
      <c r="B7" s="127" t="s">
        <v>114</v>
      </c>
      <c r="C7" s="128"/>
      <c r="D7" s="4" t="s">
        <v>111</v>
      </c>
    </row>
    <row r="8" spans="1:4" x14ac:dyDescent="0.2">
      <c r="A8" s="107">
        <v>2</v>
      </c>
      <c r="B8" s="127" t="s">
        <v>344</v>
      </c>
      <c r="C8" s="128"/>
      <c r="D8" s="107"/>
    </row>
    <row r="9" spans="1:4" x14ac:dyDescent="0.2">
      <c r="A9" s="107">
        <v>3</v>
      </c>
      <c r="B9" s="127" t="s">
        <v>343</v>
      </c>
      <c r="C9" s="128"/>
      <c r="D9" s="8"/>
    </row>
    <row r="10" spans="1:4" x14ac:dyDescent="0.2">
      <c r="A10" s="107">
        <v>4</v>
      </c>
      <c r="B10" s="127" t="s">
        <v>1</v>
      </c>
      <c r="C10" s="128"/>
      <c r="D10" s="4" t="s">
        <v>54</v>
      </c>
    </row>
    <row r="11" spans="1:4" x14ac:dyDescent="0.2">
      <c r="A11" s="107">
        <v>5</v>
      </c>
      <c r="B11" s="127" t="s">
        <v>2</v>
      </c>
      <c r="C11" s="128"/>
      <c r="D11" s="5"/>
    </row>
    <row r="12" spans="1:4" ht="15" x14ac:dyDescent="0.2">
      <c r="A12" s="107">
        <v>6</v>
      </c>
      <c r="B12" s="127" t="s">
        <v>115</v>
      </c>
      <c r="C12" s="128"/>
      <c r="D12" s="4" t="s">
        <v>296</v>
      </c>
    </row>
    <row r="13" spans="1:4" x14ac:dyDescent="0.2">
      <c r="A13" s="107">
        <v>7</v>
      </c>
      <c r="B13" s="127" t="s">
        <v>116</v>
      </c>
      <c r="C13" s="128"/>
      <c r="D13" s="6"/>
    </row>
    <row r="14" spans="1:4" ht="14.1" x14ac:dyDescent="0.2">
      <c r="A14" s="107">
        <v>8</v>
      </c>
      <c r="B14" s="127" t="s">
        <v>316</v>
      </c>
      <c r="C14" s="128"/>
      <c r="D14" s="4"/>
    </row>
    <row r="15" spans="1:4" x14ac:dyDescent="0.2">
      <c r="A15" s="130" t="s">
        <v>113</v>
      </c>
      <c r="B15" s="130"/>
      <c r="C15" s="130"/>
      <c r="D15" s="130"/>
    </row>
    <row r="16" spans="1:4" x14ac:dyDescent="0.2">
      <c r="A16" s="7">
        <v>1</v>
      </c>
      <c r="B16" s="121" t="s">
        <v>4</v>
      </c>
      <c r="C16" s="123"/>
      <c r="D16" s="7" t="s">
        <v>5</v>
      </c>
    </row>
    <row r="17" spans="1:7" x14ac:dyDescent="0.2">
      <c r="A17" s="4" t="s">
        <v>6</v>
      </c>
      <c r="B17" s="127" t="s">
        <v>7</v>
      </c>
      <c r="C17" s="128"/>
      <c r="D17" s="8">
        <f>D11</f>
        <v>0</v>
      </c>
    </row>
    <row r="18" spans="1:7" ht="15" x14ac:dyDescent="0.2">
      <c r="A18" s="4" t="s">
        <v>8</v>
      </c>
      <c r="B18" s="127" t="s">
        <v>9</v>
      </c>
      <c r="C18" s="128"/>
      <c r="D18" s="8" t="s">
        <v>53</v>
      </c>
    </row>
    <row r="19" spans="1:7" ht="15" x14ac:dyDescent="0.2">
      <c r="A19" s="4" t="s">
        <v>10</v>
      </c>
      <c r="B19" s="127" t="s">
        <v>11</v>
      </c>
      <c r="C19" s="128"/>
      <c r="D19" s="8" t="s">
        <v>53</v>
      </c>
    </row>
    <row r="20" spans="1:7" ht="15" x14ac:dyDescent="0.2">
      <c r="A20" s="4" t="s">
        <v>12</v>
      </c>
      <c r="B20" s="127" t="s">
        <v>13</v>
      </c>
      <c r="C20" s="128"/>
      <c r="D20" s="8" t="s">
        <v>53</v>
      </c>
    </row>
    <row r="21" spans="1:7" ht="15" x14ac:dyDescent="0.2">
      <c r="A21" s="4" t="s">
        <v>14</v>
      </c>
      <c r="B21" s="127" t="s">
        <v>15</v>
      </c>
      <c r="C21" s="128"/>
      <c r="D21" s="8" t="s">
        <v>53</v>
      </c>
    </row>
    <row r="22" spans="1:7" ht="15" x14ac:dyDescent="0.2">
      <c r="A22" s="4" t="s">
        <v>16</v>
      </c>
      <c r="B22" s="127" t="s">
        <v>17</v>
      </c>
      <c r="C22" s="128"/>
      <c r="D22" s="8" t="s">
        <v>53</v>
      </c>
    </row>
    <row r="23" spans="1:7" ht="14.1" x14ac:dyDescent="0.2">
      <c r="A23" s="121" t="s">
        <v>19</v>
      </c>
      <c r="B23" s="122"/>
      <c r="C23" s="123"/>
      <c r="D23" s="9">
        <f>SUM(D17:D22)</f>
        <v>0</v>
      </c>
    </row>
    <row r="24" spans="1:7" x14ac:dyDescent="0.2">
      <c r="A24" s="130" t="s">
        <v>121</v>
      </c>
      <c r="B24" s="130"/>
      <c r="C24" s="130"/>
      <c r="D24" s="130"/>
    </row>
    <row r="25" spans="1:7" x14ac:dyDescent="0.2">
      <c r="A25" s="131" t="s">
        <v>144</v>
      </c>
      <c r="B25" s="131"/>
      <c r="C25" s="131"/>
      <c r="D25" s="131"/>
    </row>
    <row r="26" spans="1:7" ht="15" customHeight="1" x14ac:dyDescent="0.2">
      <c r="A26" s="7" t="s">
        <v>21</v>
      </c>
      <c r="B26" s="15" t="s">
        <v>118</v>
      </c>
      <c r="C26" s="7" t="s">
        <v>23</v>
      </c>
      <c r="D26" s="7" t="s">
        <v>5</v>
      </c>
    </row>
    <row r="27" spans="1:7" x14ac:dyDescent="0.2">
      <c r="A27" s="4" t="s">
        <v>6</v>
      </c>
      <c r="B27" s="16" t="s">
        <v>112</v>
      </c>
      <c r="C27" s="17">
        <f>1/12</f>
        <v>8.3333333333333329E-2</v>
      </c>
      <c r="D27" s="10">
        <f>C27*$D$23</f>
        <v>0</v>
      </c>
    </row>
    <row r="28" spans="1:7" x14ac:dyDescent="0.2">
      <c r="A28" s="4" t="s">
        <v>8</v>
      </c>
      <c r="B28" s="14" t="s">
        <v>41</v>
      </c>
      <c r="C28" s="17">
        <f>1/12</f>
        <v>8.3333333333333329E-2</v>
      </c>
      <c r="D28" s="10">
        <f t="shared" ref="D28:D29" si="0">C28*$D$23</f>
        <v>0</v>
      </c>
    </row>
    <row r="29" spans="1:7" x14ac:dyDescent="0.2">
      <c r="A29" s="4" t="s">
        <v>10</v>
      </c>
      <c r="B29" s="16" t="s">
        <v>117</v>
      </c>
      <c r="C29" s="17">
        <f>1/3*1/12</f>
        <v>2.7777777777777776E-2</v>
      </c>
      <c r="D29" s="10">
        <f t="shared" si="0"/>
        <v>0</v>
      </c>
    </row>
    <row r="30" spans="1:7" ht="14.1" x14ac:dyDescent="0.2">
      <c r="A30" s="121" t="s">
        <v>19</v>
      </c>
      <c r="B30" s="122"/>
      <c r="C30" s="123"/>
      <c r="D30" s="10">
        <f>SUM(D27:D29)</f>
        <v>0</v>
      </c>
    </row>
    <row r="31" spans="1:7" ht="13.5" thickBot="1" x14ac:dyDescent="0.25">
      <c r="A31" s="132" t="s">
        <v>120</v>
      </c>
      <c r="B31" s="132"/>
      <c r="C31" s="132"/>
      <c r="D31" s="132"/>
    </row>
    <row r="32" spans="1:7" x14ac:dyDescent="0.2">
      <c r="A32" s="7" t="s">
        <v>22</v>
      </c>
      <c r="B32" s="7" t="s">
        <v>119</v>
      </c>
      <c r="C32" s="7" t="s">
        <v>23</v>
      </c>
      <c r="D32" s="7" t="s">
        <v>5</v>
      </c>
      <c r="F32" s="115" t="s">
        <v>125</v>
      </c>
      <c r="G32" s="116"/>
    </row>
    <row r="33" spans="1:7" x14ac:dyDescent="0.2">
      <c r="A33" s="4" t="s">
        <v>6</v>
      </c>
      <c r="B33" s="11" t="s">
        <v>24</v>
      </c>
      <c r="C33" s="17">
        <v>0.2</v>
      </c>
      <c r="D33" s="8">
        <f>C33*($D$23+$D$30)</f>
        <v>0</v>
      </c>
      <c r="F33" s="18" t="s">
        <v>126</v>
      </c>
      <c r="G33" s="19"/>
    </row>
    <row r="34" spans="1:7" ht="13.5" thickBot="1" x14ac:dyDescent="0.25">
      <c r="A34" s="4" t="s">
        <v>8</v>
      </c>
      <c r="B34" s="11" t="s">
        <v>25</v>
      </c>
      <c r="C34" s="17">
        <v>2.5000000000000001E-2</v>
      </c>
      <c r="D34" s="8">
        <f t="shared" ref="D34:D40" si="1">C34*($D$23+$D$30)</f>
        <v>0</v>
      </c>
      <c r="F34" s="20" t="s">
        <v>127</v>
      </c>
      <c r="G34" s="21">
        <f>D9</f>
        <v>0</v>
      </c>
    </row>
    <row r="35" spans="1:7" x14ac:dyDescent="0.2">
      <c r="A35" s="4" t="s">
        <v>10</v>
      </c>
      <c r="B35" s="11" t="s">
        <v>26</v>
      </c>
      <c r="C35" s="17">
        <f>0.01*G33*G34</f>
        <v>0</v>
      </c>
      <c r="D35" s="8">
        <f t="shared" si="1"/>
        <v>0</v>
      </c>
    </row>
    <row r="36" spans="1:7" x14ac:dyDescent="0.2">
      <c r="A36" s="4" t="s">
        <v>12</v>
      </c>
      <c r="B36" s="11" t="s">
        <v>128</v>
      </c>
      <c r="C36" s="17">
        <v>1.4999999999999999E-2</v>
      </c>
      <c r="D36" s="8">
        <f t="shared" si="1"/>
        <v>0</v>
      </c>
    </row>
    <row r="37" spans="1:7" x14ac:dyDescent="0.2">
      <c r="A37" s="4" t="s">
        <v>14</v>
      </c>
      <c r="B37" s="11" t="s">
        <v>110</v>
      </c>
      <c r="C37" s="17">
        <v>0.01</v>
      </c>
      <c r="D37" s="8">
        <f t="shared" si="1"/>
        <v>0</v>
      </c>
    </row>
    <row r="38" spans="1:7" x14ac:dyDescent="0.2">
      <c r="A38" s="4" t="s">
        <v>16</v>
      </c>
      <c r="B38" s="11" t="s">
        <v>27</v>
      </c>
      <c r="C38" s="17">
        <v>6.0000000000000001E-3</v>
      </c>
      <c r="D38" s="8">
        <f t="shared" si="1"/>
        <v>0</v>
      </c>
    </row>
    <row r="39" spans="1:7" x14ac:dyDescent="0.2">
      <c r="A39" s="4" t="s">
        <v>18</v>
      </c>
      <c r="B39" s="11" t="s">
        <v>28</v>
      </c>
      <c r="C39" s="17">
        <v>2E-3</v>
      </c>
      <c r="D39" s="8">
        <f t="shared" si="1"/>
        <v>0</v>
      </c>
    </row>
    <row r="40" spans="1:7" x14ac:dyDescent="0.2">
      <c r="A40" s="4" t="s">
        <v>29</v>
      </c>
      <c r="B40" s="11" t="s">
        <v>30</v>
      </c>
      <c r="C40" s="17">
        <v>0.08</v>
      </c>
      <c r="D40" s="8">
        <f t="shared" si="1"/>
        <v>0</v>
      </c>
    </row>
    <row r="41" spans="1:7" x14ac:dyDescent="0.2">
      <c r="A41" s="119" t="s">
        <v>19</v>
      </c>
      <c r="B41" s="119"/>
      <c r="C41" s="17">
        <f>SUM(C33:C40)</f>
        <v>0.33800000000000002</v>
      </c>
      <c r="D41" s="8">
        <f>SUM(D33:D40)</f>
        <v>0</v>
      </c>
    </row>
    <row r="42" spans="1:7" ht="13.5" thickBot="1" x14ac:dyDescent="0.25">
      <c r="A42" s="133" t="s">
        <v>31</v>
      </c>
      <c r="B42" s="133"/>
      <c r="C42" s="133"/>
      <c r="D42" s="133"/>
    </row>
    <row r="43" spans="1:7" x14ac:dyDescent="0.2">
      <c r="A43" s="7" t="s">
        <v>32</v>
      </c>
      <c r="B43" s="121" t="s">
        <v>33</v>
      </c>
      <c r="C43" s="123"/>
      <c r="D43" s="7" t="s">
        <v>5</v>
      </c>
      <c r="E43" s="12"/>
      <c r="F43" s="117" t="s">
        <v>129</v>
      </c>
      <c r="G43" s="118"/>
    </row>
    <row r="44" spans="1:7" ht="13.5" thickBot="1" x14ac:dyDescent="0.25">
      <c r="A44" s="4" t="s">
        <v>6</v>
      </c>
      <c r="B44" s="127" t="s">
        <v>34</v>
      </c>
      <c r="C44" s="128"/>
      <c r="D44" s="10">
        <f>IF((22*2*G44)-(0.06*D17)&lt;0,0,(22*2*G44)-(0.06*D17))</f>
        <v>0</v>
      </c>
      <c r="E44" s="12"/>
      <c r="F44" s="20" t="s">
        <v>130</v>
      </c>
      <c r="G44" s="22"/>
    </row>
    <row r="45" spans="1:7" x14ac:dyDescent="0.2">
      <c r="A45" s="4" t="s">
        <v>8</v>
      </c>
      <c r="B45" s="127" t="s">
        <v>55</v>
      </c>
      <c r="C45" s="128"/>
      <c r="D45" s="10">
        <f>22*(G46-G47)</f>
        <v>0</v>
      </c>
      <c r="E45" s="12"/>
      <c r="F45" s="115" t="s">
        <v>131</v>
      </c>
      <c r="G45" s="116"/>
    </row>
    <row r="46" spans="1:7" x14ac:dyDescent="0.2">
      <c r="A46" s="4" t="s">
        <v>10</v>
      </c>
      <c r="B46" s="127" t="s">
        <v>56</v>
      </c>
      <c r="C46" s="128"/>
      <c r="D46" s="10">
        <f>30*G49</f>
        <v>0</v>
      </c>
      <c r="E46" s="12"/>
      <c r="F46" s="18" t="s">
        <v>132</v>
      </c>
      <c r="G46" s="23"/>
    </row>
    <row r="47" spans="1:7" ht="13.5" thickBot="1" x14ac:dyDescent="0.25">
      <c r="A47" s="4" t="s">
        <v>12</v>
      </c>
      <c r="B47" s="127" t="s">
        <v>57</v>
      </c>
      <c r="C47" s="128"/>
      <c r="D47" s="10">
        <f>0.5*G51</f>
        <v>0</v>
      </c>
      <c r="E47" s="12"/>
      <c r="F47" s="20" t="s">
        <v>133</v>
      </c>
      <c r="G47" s="22">
        <f>G46*1%</f>
        <v>0</v>
      </c>
    </row>
    <row r="48" spans="1:7" x14ac:dyDescent="0.2">
      <c r="A48" s="4" t="s">
        <v>14</v>
      </c>
      <c r="B48" s="127" t="s">
        <v>58</v>
      </c>
      <c r="C48" s="128"/>
      <c r="D48" s="10">
        <f>(G53*0.0276*6)/12</f>
        <v>0</v>
      </c>
      <c r="E48" s="12"/>
      <c r="F48" s="117" t="s">
        <v>134</v>
      </c>
      <c r="G48" s="118"/>
    </row>
    <row r="49" spans="1:7" ht="13.5" thickBot="1" x14ac:dyDescent="0.25">
      <c r="A49" s="121" t="s">
        <v>19</v>
      </c>
      <c r="B49" s="122"/>
      <c r="C49" s="123"/>
      <c r="D49" s="10">
        <f>SUM(D44:D48)</f>
        <v>0</v>
      </c>
      <c r="E49" s="12"/>
      <c r="F49" s="20" t="s">
        <v>135</v>
      </c>
      <c r="G49" s="22"/>
    </row>
    <row r="50" spans="1:7" ht="14.1" customHeight="1" x14ac:dyDescent="0.2">
      <c r="A50" s="132" t="s">
        <v>146</v>
      </c>
      <c r="B50" s="132"/>
      <c r="C50" s="132"/>
      <c r="D50" s="132"/>
      <c r="F50" s="117" t="s">
        <v>345</v>
      </c>
      <c r="G50" s="118"/>
    </row>
    <row r="51" spans="1:7" ht="13.5" thickBot="1" x14ac:dyDescent="0.25">
      <c r="A51" s="7">
        <v>2</v>
      </c>
      <c r="B51" s="121" t="s">
        <v>35</v>
      </c>
      <c r="C51" s="123"/>
      <c r="D51" s="7" t="s">
        <v>5</v>
      </c>
      <c r="F51" s="20" t="s">
        <v>346</v>
      </c>
      <c r="G51" s="22"/>
    </row>
    <row r="52" spans="1:7" ht="15" customHeight="1" x14ac:dyDescent="0.2">
      <c r="A52" s="4" t="s">
        <v>21</v>
      </c>
      <c r="B52" s="127" t="s">
        <v>136</v>
      </c>
      <c r="C52" s="128"/>
      <c r="D52" s="8">
        <f>D30</f>
        <v>0</v>
      </c>
      <c r="F52" s="117" t="s">
        <v>347</v>
      </c>
      <c r="G52" s="118"/>
    </row>
    <row r="53" spans="1:7" ht="13.5" thickBot="1" x14ac:dyDescent="0.25">
      <c r="A53" s="4" t="s">
        <v>22</v>
      </c>
      <c r="B53" s="127" t="s">
        <v>119</v>
      </c>
      <c r="C53" s="128"/>
      <c r="D53" s="8">
        <f>D41</f>
        <v>0</v>
      </c>
      <c r="F53" s="20" t="s">
        <v>348</v>
      </c>
      <c r="G53" s="22"/>
    </row>
    <row r="54" spans="1:7" x14ac:dyDescent="0.2">
      <c r="A54" s="4" t="s">
        <v>32</v>
      </c>
      <c r="B54" s="127" t="s">
        <v>33</v>
      </c>
      <c r="C54" s="128"/>
      <c r="D54" s="8">
        <f>D49</f>
        <v>0</v>
      </c>
    </row>
    <row r="55" spans="1:7" x14ac:dyDescent="0.2">
      <c r="A55" s="121" t="s">
        <v>19</v>
      </c>
      <c r="B55" s="122"/>
      <c r="C55" s="123"/>
      <c r="D55" s="9">
        <f>SUM(D52:D54)</f>
        <v>0</v>
      </c>
    </row>
    <row r="56" spans="1:7" x14ac:dyDescent="0.2">
      <c r="A56" s="125" t="s">
        <v>138</v>
      </c>
      <c r="B56" s="125"/>
      <c r="C56" s="125"/>
      <c r="D56" s="125"/>
    </row>
    <row r="57" spans="1:7" x14ac:dyDescent="0.2">
      <c r="A57" s="7">
        <v>3</v>
      </c>
      <c r="B57" s="15" t="s">
        <v>37</v>
      </c>
      <c r="C57" s="7" t="s">
        <v>23</v>
      </c>
      <c r="D57" s="7" t="s">
        <v>5</v>
      </c>
    </row>
    <row r="58" spans="1:7" x14ac:dyDescent="0.2">
      <c r="A58" s="4" t="s">
        <v>6</v>
      </c>
      <c r="B58" s="16" t="s">
        <v>38</v>
      </c>
      <c r="C58" s="24">
        <f>0.039*(1/12)</f>
        <v>3.2499999999999999E-3</v>
      </c>
      <c r="D58" s="10">
        <f>C58*($D$23+$D$30)</f>
        <v>0</v>
      </c>
    </row>
    <row r="59" spans="1:7" ht="25.5" x14ac:dyDescent="0.2">
      <c r="A59" s="4" t="s">
        <v>8</v>
      </c>
      <c r="B59" s="16" t="s">
        <v>141</v>
      </c>
      <c r="C59" s="24">
        <f>C40*C58</f>
        <v>2.5999999999999998E-4</v>
      </c>
      <c r="D59" s="10">
        <f t="shared" ref="D59:D61" si="2">C59*($D$23+$D$30)</f>
        <v>0</v>
      </c>
    </row>
    <row r="60" spans="1:7" x14ac:dyDescent="0.2">
      <c r="A60" s="4" t="s">
        <v>10</v>
      </c>
      <c r="B60" s="16" t="s">
        <v>39</v>
      </c>
      <c r="C60" s="24">
        <f>0.8961*(7/30)*(1/12)</f>
        <v>1.7424166666666664E-2</v>
      </c>
      <c r="D60" s="10">
        <f t="shared" si="2"/>
        <v>0</v>
      </c>
    </row>
    <row r="61" spans="1:7" x14ac:dyDescent="0.2">
      <c r="A61" s="4" t="s">
        <v>12</v>
      </c>
      <c r="B61" s="16" t="s">
        <v>142</v>
      </c>
      <c r="C61" s="24">
        <f>C41*C60</f>
        <v>5.889368333333333E-3</v>
      </c>
      <c r="D61" s="10">
        <f t="shared" si="2"/>
        <v>0</v>
      </c>
    </row>
    <row r="62" spans="1:7" x14ac:dyDescent="0.2">
      <c r="A62" s="4" t="s">
        <v>14</v>
      </c>
      <c r="B62" s="16" t="s">
        <v>306</v>
      </c>
      <c r="C62" s="24">
        <f>(0.039+0.8961)*0.4*C40</f>
        <v>2.9923200000000004E-2</v>
      </c>
      <c r="D62" s="10">
        <f>C62*($D$23+$D$30+D58+D60)</f>
        <v>0</v>
      </c>
    </row>
    <row r="63" spans="1:7" x14ac:dyDescent="0.2">
      <c r="A63" s="119" t="s">
        <v>19</v>
      </c>
      <c r="B63" s="119"/>
      <c r="C63" s="119"/>
      <c r="D63" s="13">
        <f>SUM(D58:D62)</f>
        <v>0</v>
      </c>
    </row>
    <row r="64" spans="1:7" x14ac:dyDescent="0.2">
      <c r="A64" s="120" t="s">
        <v>122</v>
      </c>
      <c r="B64" s="120"/>
      <c r="C64" s="120"/>
      <c r="D64" s="120"/>
    </row>
    <row r="65" spans="1:4" x14ac:dyDescent="0.2">
      <c r="A65" s="7">
        <v>4</v>
      </c>
      <c r="B65" s="15" t="s">
        <v>42</v>
      </c>
      <c r="C65" s="7" t="s">
        <v>23</v>
      </c>
      <c r="D65" s="7" t="s">
        <v>5</v>
      </c>
    </row>
    <row r="66" spans="1:4" x14ac:dyDescent="0.2">
      <c r="A66" s="4" t="s">
        <v>6</v>
      </c>
      <c r="B66" s="16" t="s">
        <v>41</v>
      </c>
      <c r="C66" s="24">
        <f>(0*30)/30/12</f>
        <v>0</v>
      </c>
      <c r="D66" s="8">
        <f t="shared" ref="D66:D71" si="3">C66*($D$23+$D$55+$D$63)</f>
        <v>0</v>
      </c>
    </row>
    <row r="67" spans="1:4" x14ac:dyDescent="0.2">
      <c r="A67" s="4" t="s">
        <v>8</v>
      </c>
      <c r="B67" s="16" t="s">
        <v>59</v>
      </c>
      <c r="C67" s="24">
        <f>(0.0184*1)/30/12</f>
        <v>5.1111111111111115E-5</v>
      </c>
      <c r="D67" s="8">
        <f t="shared" si="3"/>
        <v>0</v>
      </c>
    </row>
    <row r="68" spans="1:4" x14ac:dyDescent="0.2">
      <c r="A68" s="89" t="s">
        <v>10</v>
      </c>
      <c r="B68" s="25" t="s">
        <v>60</v>
      </c>
      <c r="C68" s="24">
        <f>(0.0593*5)/30/12</f>
        <v>8.2361111111111101E-4</v>
      </c>
      <c r="D68" s="8">
        <f t="shared" si="3"/>
        <v>0</v>
      </c>
    </row>
    <row r="69" spans="1:4" x14ac:dyDescent="0.2">
      <c r="A69" s="89" t="s">
        <v>12</v>
      </c>
      <c r="B69" s="25" t="s">
        <v>140</v>
      </c>
      <c r="C69" s="24">
        <f>(0.0092*2)/30/12</f>
        <v>5.1111111111111115E-5</v>
      </c>
      <c r="D69" s="8">
        <f t="shared" si="3"/>
        <v>0</v>
      </c>
    </row>
    <row r="70" spans="1:4" x14ac:dyDescent="0.2">
      <c r="A70" s="89" t="s">
        <v>14</v>
      </c>
      <c r="B70" s="25" t="s">
        <v>61</v>
      </c>
      <c r="C70" s="24">
        <f>(0.0184*2)/30/12</f>
        <v>1.0222222222222223E-4</v>
      </c>
      <c r="D70" s="8">
        <f t="shared" si="3"/>
        <v>0</v>
      </c>
    </row>
    <row r="71" spans="1:4" x14ac:dyDescent="0.2">
      <c r="A71" s="89" t="s">
        <v>16</v>
      </c>
      <c r="B71" s="25" t="s">
        <v>62</v>
      </c>
      <c r="C71" s="24">
        <f>(0.0276*180)/30/12</f>
        <v>1.38E-2</v>
      </c>
      <c r="D71" s="8">
        <f t="shared" si="3"/>
        <v>0</v>
      </c>
    </row>
    <row r="72" spans="1:4" x14ac:dyDescent="0.2">
      <c r="A72" s="121" t="s">
        <v>19</v>
      </c>
      <c r="B72" s="122"/>
      <c r="C72" s="123"/>
      <c r="D72" s="9">
        <f>SUM(D66:D71)</f>
        <v>0</v>
      </c>
    </row>
    <row r="73" spans="1:4" x14ac:dyDescent="0.2">
      <c r="A73" s="125" t="s">
        <v>123</v>
      </c>
      <c r="B73" s="125"/>
      <c r="C73" s="125"/>
      <c r="D73" s="125"/>
    </row>
    <row r="74" spans="1:4" x14ac:dyDescent="0.2">
      <c r="A74" s="7">
        <v>5</v>
      </c>
      <c r="B74" s="121" t="s">
        <v>44</v>
      </c>
      <c r="C74" s="123"/>
      <c r="D74" s="7" t="s">
        <v>5</v>
      </c>
    </row>
    <row r="75" spans="1:4" x14ac:dyDescent="0.2">
      <c r="A75" s="4" t="s">
        <v>6</v>
      </c>
      <c r="B75" s="124" t="s">
        <v>45</v>
      </c>
      <c r="C75" s="124"/>
      <c r="D75" s="10">
        <f>Unif!F15</f>
        <v>0</v>
      </c>
    </row>
    <row r="76" spans="1:4" x14ac:dyDescent="0.2">
      <c r="A76" s="4" t="s">
        <v>8</v>
      </c>
      <c r="B76" s="124" t="s">
        <v>139</v>
      </c>
      <c r="C76" s="124"/>
      <c r="D76" s="10">
        <v>0</v>
      </c>
    </row>
    <row r="77" spans="1:4" x14ac:dyDescent="0.2">
      <c r="A77" s="4" t="s">
        <v>10</v>
      </c>
      <c r="B77" s="124" t="s">
        <v>84</v>
      </c>
      <c r="C77" s="124"/>
      <c r="D77" s="10">
        <v>0</v>
      </c>
    </row>
    <row r="78" spans="1:4" x14ac:dyDescent="0.2">
      <c r="A78" s="4" t="s">
        <v>12</v>
      </c>
      <c r="B78" s="124" t="s">
        <v>85</v>
      </c>
      <c r="C78" s="124"/>
      <c r="D78" s="10">
        <v>0</v>
      </c>
    </row>
    <row r="79" spans="1:4" x14ac:dyDescent="0.2">
      <c r="A79" s="121" t="s">
        <v>19</v>
      </c>
      <c r="B79" s="122"/>
      <c r="C79" s="123"/>
      <c r="D79" s="13">
        <f>SUM(D75:D78)</f>
        <v>0</v>
      </c>
    </row>
    <row r="80" spans="1:4" x14ac:dyDescent="0.2">
      <c r="A80" s="125" t="s">
        <v>124</v>
      </c>
      <c r="B80" s="125"/>
      <c r="C80" s="125"/>
      <c r="D80" s="125"/>
    </row>
    <row r="81" spans="1:4" x14ac:dyDescent="0.2">
      <c r="A81" s="7">
        <v>6</v>
      </c>
      <c r="B81" s="7" t="s">
        <v>137</v>
      </c>
      <c r="C81" s="7" t="s">
        <v>23</v>
      </c>
      <c r="D81" s="7" t="s">
        <v>5</v>
      </c>
    </row>
    <row r="82" spans="1:4" x14ac:dyDescent="0.2">
      <c r="A82" s="4" t="s">
        <v>6</v>
      </c>
      <c r="B82" s="11" t="s">
        <v>47</v>
      </c>
      <c r="C82" s="17"/>
      <c r="D82" s="10" t="s">
        <v>53</v>
      </c>
    </row>
    <row r="83" spans="1:4" x14ac:dyDescent="0.2">
      <c r="A83" s="4" t="s">
        <v>8</v>
      </c>
      <c r="B83" s="11" t="s">
        <v>48</v>
      </c>
      <c r="C83" s="17"/>
      <c r="D83" s="10" t="s">
        <v>53</v>
      </c>
    </row>
    <row r="84" spans="1:4" x14ac:dyDescent="0.2">
      <c r="A84" s="4" t="s">
        <v>10</v>
      </c>
      <c r="B84" s="11" t="s">
        <v>49</v>
      </c>
      <c r="C84" s="17">
        <f>SUM(C85:C87)</f>
        <v>0</v>
      </c>
      <c r="D84" s="10" t="s">
        <v>53</v>
      </c>
    </row>
    <row r="85" spans="1:4" x14ac:dyDescent="0.2">
      <c r="A85" s="106" t="s">
        <v>307</v>
      </c>
      <c r="B85" s="11" t="s">
        <v>308</v>
      </c>
      <c r="C85" s="17"/>
      <c r="D85" s="10" t="s">
        <v>53</v>
      </c>
    </row>
    <row r="86" spans="1:4" x14ac:dyDescent="0.2">
      <c r="A86" s="106" t="s">
        <v>309</v>
      </c>
      <c r="B86" s="11" t="s">
        <v>310</v>
      </c>
      <c r="C86" s="17"/>
      <c r="D86" s="10" t="s">
        <v>53</v>
      </c>
    </row>
    <row r="87" spans="1:4" x14ac:dyDescent="0.2">
      <c r="A87" s="106" t="s">
        <v>311</v>
      </c>
      <c r="B87" s="11" t="s">
        <v>312</v>
      </c>
      <c r="C87" s="17"/>
      <c r="D87" s="10" t="s">
        <v>53</v>
      </c>
    </row>
    <row r="88" spans="1:4" x14ac:dyDescent="0.2">
      <c r="A88" s="119" t="s">
        <v>19</v>
      </c>
      <c r="B88" s="119"/>
      <c r="C88" s="17">
        <f>((1+C82)/(1-C84-C83)-1)</f>
        <v>0</v>
      </c>
      <c r="D88" s="9">
        <f>C88*D95</f>
        <v>0</v>
      </c>
    </row>
    <row r="89" spans="1:4" x14ac:dyDescent="0.2">
      <c r="A89" s="111" t="s">
        <v>50</v>
      </c>
      <c r="B89" s="111"/>
      <c r="C89" s="111"/>
      <c r="D89" s="111"/>
    </row>
    <row r="90" spans="1:4" x14ac:dyDescent="0.2">
      <c r="A90" s="4" t="s">
        <v>6</v>
      </c>
      <c r="B90" s="127" t="s">
        <v>113</v>
      </c>
      <c r="C90" s="128"/>
      <c r="D90" s="8">
        <f>D23</f>
        <v>0</v>
      </c>
    </row>
    <row r="91" spans="1:4" x14ac:dyDescent="0.2">
      <c r="A91" s="4" t="s">
        <v>8</v>
      </c>
      <c r="B91" s="127" t="s">
        <v>121</v>
      </c>
      <c r="C91" s="128"/>
      <c r="D91" s="8">
        <f>D55</f>
        <v>0</v>
      </c>
    </row>
    <row r="92" spans="1:4" x14ac:dyDescent="0.2">
      <c r="A92" s="4" t="s">
        <v>10</v>
      </c>
      <c r="B92" s="127" t="s">
        <v>138</v>
      </c>
      <c r="C92" s="128"/>
      <c r="D92" s="8">
        <f>D63</f>
        <v>0</v>
      </c>
    </row>
    <row r="93" spans="1:4" x14ac:dyDescent="0.2">
      <c r="A93" s="4" t="s">
        <v>12</v>
      </c>
      <c r="B93" s="127" t="s">
        <v>122</v>
      </c>
      <c r="C93" s="128"/>
      <c r="D93" s="8">
        <f>D72</f>
        <v>0</v>
      </c>
    </row>
    <row r="94" spans="1:4" x14ac:dyDescent="0.2">
      <c r="A94" s="4" t="s">
        <v>14</v>
      </c>
      <c r="B94" s="127" t="s">
        <v>123</v>
      </c>
      <c r="C94" s="128"/>
      <c r="D94" s="8">
        <f>D79</f>
        <v>0</v>
      </c>
    </row>
    <row r="95" spans="1:4" x14ac:dyDescent="0.2">
      <c r="A95" s="121" t="s">
        <v>51</v>
      </c>
      <c r="B95" s="122"/>
      <c r="C95" s="123"/>
      <c r="D95" s="8">
        <f>SUM(D90:D94)</f>
        <v>0</v>
      </c>
    </row>
    <row r="96" spans="1:4" x14ac:dyDescent="0.2">
      <c r="A96" s="4" t="s">
        <v>16</v>
      </c>
      <c r="B96" s="127" t="s">
        <v>124</v>
      </c>
      <c r="C96" s="128"/>
      <c r="D96" s="8">
        <f>D88</f>
        <v>0</v>
      </c>
    </row>
    <row r="97" spans="1:4" x14ac:dyDescent="0.2">
      <c r="A97" s="121" t="s">
        <v>274</v>
      </c>
      <c r="B97" s="122"/>
      <c r="C97" s="123"/>
      <c r="D97" s="9">
        <f>ROUND(SUM(D95:D96),2)</f>
        <v>0</v>
      </c>
    </row>
    <row r="98" spans="1:4" ht="42" customHeight="1" x14ac:dyDescent="0.2">
      <c r="A98" s="126" t="s">
        <v>275</v>
      </c>
      <c r="B98" s="126"/>
      <c r="C98" s="126"/>
      <c r="D98" s="126"/>
    </row>
    <row r="99" spans="1:4" ht="27" customHeight="1" x14ac:dyDescent="0.2">
      <c r="A99" s="114" t="s">
        <v>349</v>
      </c>
      <c r="B99" s="114"/>
      <c r="C99" s="114"/>
      <c r="D99" s="114"/>
    </row>
  </sheetData>
  <mergeCells count="72">
    <mergeCell ref="A55:C55"/>
    <mergeCell ref="A49:C49"/>
    <mergeCell ref="A56:D56"/>
    <mergeCell ref="B53:C53"/>
    <mergeCell ref="A30:C30"/>
    <mergeCell ref="A41:B41"/>
    <mergeCell ref="A31:D31"/>
    <mergeCell ref="B54:C54"/>
    <mergeCell ref="B52:C52"/>
    <mergeCell ref="A42:D42"/>
    <mergeCell ref="B43:C43"/>
    <mergeCell ref="B44:C44"/>
    <mergeCell ref="B45:C45"/>
    <mergeCell ref="A50:D50"/>
    <mergeCell ref="B46:C46"/>
    <mergeCell ref="B51:C51"/>
    <mergeCell ref="B47:C47"/>
    <mergeCell ref="B48:C48"/>
    <mergeCell ref="B14:C14"/>
    <mergeCell ref="A23:C23"/>
    <mergeCell ref="B21:C21"/>
    <mergeCell ref="B22:C22"/>
    <mergeCell ref="B19:C19"/>
    <mergeCell ref="B20:C20"/>
    <mergeCell ref="B9:C9"/>
    <mergeCell ref="B75:C75"/>
    <mergeCell ref="B77:C77"/>
    <mergeCell ref="A72:C72"/>
    <mergeCell ref="A97:C97"/>
    <mergeCell ref="B96:C96"/>
    <mergeCell ref="A89:D89"/>
    <mergeCell ref="B90:C90"/>
    <mergeCell ref="B91:C91"/>
    <mergeCell ref="B94:C94"/>
    <mergeCell ref="B92:C92"/>
    <mergeCell ref="B93:C93"/>
    <mergeCell ref="A95:C95"/>
    <mergeCell ref="A24:D24"/>
    <mergeCell ref="A15:D15"/>
    <mergeCell ref="A25:D25"/>
    <mergeCell ref="A1:D1"/>
    <mergeCell ref="A2:D2"/>
    <mergeCell ref="A3:D3"/>
    <mergeCell ref="A4:D4"/>
    <mergeCell ref="A98:D98"/>
    <mergeCell ref="A5:D5"/>
    <mergeCell ref="B13:C13"/>
    <mergeCell ref="B16:C16"/>
    <mergeCell ref="B17:C17"/>
    <mergeCell ref="B18:C18"/>
    <mergeCell ref="A6:D6"/>
    <mergeCell ref="B7:C7"/>
    <mergeCell ref="B10:C10"/>
    <mergeCell ref="B11:C11"/>
    <mergeCell ref="B12:C12"/>
    <mergeCell ref="B8:C8"/>
    <mergeCell ref="A99:D99"/>
    <mergeCell ref="F32:G32"/>
    <mergeCell ref="F43:G43"/>
    <mergeCell ref="F45:G45"/>
    <mergeCell ref="F48:G48"/>
    <mergeCell ref="A63:C63"/>
    <mergeCell ref="A64:D64"/>
    <mergeCell ref="A88:B88"/>
    <mergeCell ref="A79:C79"/>
    <mergeCell ref="B76:C76"/>
    <mergeCell ref="B78:C78"/>
    <mergeCell ref="A80:D80"/>
    <mergeCell ref="A73:D73"/>
    <mergeCell ref="B74:C74"/>
    <mergeCell ref="F50:G50"/>
    <mergeCell ref="F52:G52"/>
  </mergeCells>
  <dataValidations count="1">
    <dataValidation type="list" allowBlank="1" showInputMessage="1" showErrorMessage="1" sqref="D8">
      <formula1>"Lucro Presumido,Lucro Real,Simples Nacional"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G99"/>
  <sheetViews>
    <sheetView view="pageBreakPreview" zoomScaleNormal="100" zoomScaleSheetLayoutView="100" workbookViewId="0">
      <selection activeCell="D63" sqref="D63"/>
    </sheetView>
  </sheetViews>
  <sheetFormatPr defaultColWidth="8.85546875" defaultRowHeight="12.75" x14ac:dyDescent="0.2"/>
  <cols>
    <col min="1" max="1" width="3.85546875" style="3" customWidth="1"/>
    <col min="2" max="4" width="35.85546875" style="3" customWidth="1"/>
    <col min="5" max="5" width="4.85546875" style="3" customWidth="1"/>
    <col min="6" max="6" width="29.28515625" style="3" customWidth="1"/>
    <col min="7" max="16384" width="8.85546875" style="3"/>
  </cols>
  <sheetData>
    <row r="1" spans="1:4" ht="69.95" customHeight="1" x14ac:dyDescent="0.2">
      <c r="A1" s="135"/>
      <c r="B1" s="135"/>
      <c r="C1" s="135"/>
      <c r="D1" s="135"/>
    </row>
    <row r="2" spans="1:4" ht="15" customHeight="1" x14ac:dyDescent="0.2">
      <c r="A2" s="113" t="s">
        <v>314</v>
      </c>
      <c r="B2" s="113"/>
      <c r="C2" s="113"/>
      <c r="D2" s="113"/>
    </row>
    <row r="3" spans="1:4" ht="15" customHeight="1" x14ac:dyDescent="0.2">
      <c r="A3" s="113" t="s">
        <v>313</v>
      </c>
      <c r="B3" s="113"/>
      <c r="C3" s="113"/>
      <c r="D3" s="113"/>
    </row>
    <row r="4" spans="1:4" ht="45" customHeight="1" x14ac:dyDescent="0.2">
      <c r="A4" s="113" t="s">
        <v>315</v>
      </c>
      <c r="B4" s="113"/>
      <c r="C4" s="113"/>
      <c r="D4" s="113"/>
    </row>
    <row r="5" spans="1:4" ht="15" x14ac:dyDescent="0.2">
      <c r="A5" s="134"/>
      <c r="B5" s="134"/>
      <c r="C5" s="134"/>
      <c r="D5" s="134"/>
    </row>
    <row r="6" spans="1:4" x14ac:dyDescent="0.2">
      <c r="A6" s="129" t="s">
        <v>0</v>
      </c>
      <c r="B6" s="129"/>
      <c r="C6" s="129"/>
      <c r="D6" s="129"/>
    </row>
    <row r="7" spans="1:4" ht="15" customHeight="1" x14ac:dyDescent="0.2">
      <c r="A7" s="4">
        <v>1</v>
      </c>
      <c r="B7" s="127" t="s">
        <v>114</v>
      </c>
      <c r="C7" s="128"/>
      <c r="D7" s="4" t="s">
        <v>111</v>
      </c>
    </row>
    <row r="8" spans="1:4" ht="15" customHeight="1" x14ac:dyDescent="0.2">
      <c r="A8" s="107">
        <v>2</v>
      </c>
      <c r="B8" s="127" t="s">
        <v>344</v>
      </c>
      <c r="C8" s="128"/>
      <c r="D8" s="107"/>
    </row>
    <row r="9" spans="1:4" ht="15" customHeight="1" x14ac:dyDescent="0.2">
      <c r="A9" s="107">
        <v>3</v>
      </c>
      <c r="B9" s="127" t="s">
        <v>343</v>
      </c>
      <c r="C9" s="128"/>
      <c r="D9" s="8"/>
    </row>
    <row r="10" spans="1:4" x14ac:dyDescent="0.2">
      <c r="A10" s="107">
        <v>4</v>
      </c>
      <c r="B10" s="127" t="s">
        <v>1</v>
      </c>
      <c r="C10" s="128"/>
      <c r="D10" s="4" t="s">
        <v>64</v>
      </c>
    </row>
    <row r="11" spans="1:4" ht="14.1" customHeight="1" x14ac:dyDescent="0.2">
      <c r="A11" s="107">
        <v>5</v>
      </c>
      <c r="B11" s="127" t="s">
        <v>2</v>
      </c>
      <c r="C11" s="128"/>
      <c r="D11" s="5"/>
    </row>
    <row r="12" spans="1:4" ht="15" customHeight="1" x14ac:dyDescent="0.2">
      <c r="A12" s="107">
        <v>6</v>
      </c>
      <c r="B12" s="127" t="s">
        <v>115</v>
      </c>
      <c r="C12" s="128"/>
      <c r="D12" s="4" t="s">
        <v>143</v>
      </c>
    </row>
    <row r="13" spans="1:4" ht="14.1" customHeight="1" x14ac:dyDescent="0.2">
      <c r="A13" s="107">
        <v>7</v>
      </c>
      <c r="B13" s="127" t="s">
        <v>116</v>
      </c>
      <c r="C13" s="128"/>
      <c r="D13" s="6"/>
    </row>
    <row r="14" spans="1:4" ht="14.1" customHeight="1" x14ac:dyDescent="0.2">
      <c r="A14" s="107">
        <v>8</v>
      </c>
      <c r="B14" s="127" t="s">
        <v>316</v>
      </c>
      <c r="C14" s="128"/>
      <c r="D14" s="4"/>
    </row>
    <row r="15" spans="1:4" ht="14.1" customHeight="1" x14ac:dyDescent="0.2">
      <c r="A15" s="130" t="s">
        <v>113</v>
      </c>
      <c r="B15" s="130"/>
      <c r="C15" s="130"/>
      <c r="D15" s="130"/>
    </row>
    <row r="16" spans="1:4" x14ac:dyDescent="0.2">
      <c r="A16" s="7">
        <v>1</v>
      </c>
      <c r="B16" s="121" t="s">
        <v>4</v>
      </c>
      <c r="C16" s="123"/>
      <c r="D16" s="7" t="s">
        <v>5</v>
      </c>
    </row>
    <row r="17" spans="1:7" x14ac:dyDescent="0.2">
      <c r="A17" s="4" t="s">
        <v>6</v>
      </c>
      <c r="B17" s="127" t="s">
        <v>7</v>
      </c>
      <c r="C17" s="128"/>
      <c r="D17" s="8">
        <f>D11</f>
        <v>0</v>
      </c>
    </row>
    <row r="18" spans="1:7" ht="15" x14ac:dyDescent="0.2">
      <c r="A18" s="4" t="s">
        <v>8</v>
      </c>
      <c r="B18" s="127" t="s">
        <v>9</v>
      </c>
      <c r="C18" s="128"/>
      <c r="D18" s="8" t="s">
        <v>53</v>
      </c>
    </row>
    <row r="19" spans="1:7" ht="15" x14ac:dyDescent="0.2">
      <c r="A19" s="4" t="s">
        <v>10</v>
      </c>
      <c r="B19" s="127" t="s">
        <v>11</v>
      </c>
      <c r="C19" s="128"/>
      <c r="D19" s="8" t="s">
        <v>53</v>
      </c>
    </row>
    <row r="20" spans="1:7" ht="15" x14ac:dyDescent="0.2">
      <c r="A20" s="4" t="s">
        <v>12</v>
      </c>
      <c r="B20" s="127" t="s">
        <v>13</v>
      </c>
      <c r="C20" s="128"/>
      <c r="D20" s="8" t="s">
        <v>53</v>
      </c>
    </row>
    <row r="21" spans="1:7" ht="15" x14ac:dyDescent="0.2">
      <c r="A21" s="4" t="s">
        <v>14</v>
      </c>
      <c r="B21" s="127" t="s">
        <v>15</v>
      </c>
      <c r="C21" s="128"/>
      <c r="D21" s="8" t="s">
        <v>53</v>
      </c>
    </row>
    <row r="22" spans="1:7" ht="15" x14ac:dyDescent="0.2">
      <c r="A22" s="4" t="s">
        <v>16</v>
      </c>
      <c r="B22" s="127" t="s">
        <v>17</v>
      </c>
      <c r="C22" s="128"/>
      <c r="D22" s="8" t="s">
        <v>53</v>
      </c>
    </row>
    <row r="23" spans="1:7" ht="14.1" x14ac:dyDescent="0.2">
      <c r="A23" s="121" t="s">
        <v>19</v>
      </c>
      <c r="B23" s="122"/>
      <c r="C23" s="123"/>
      <c r="D23" s="9">
        <f>SUM(D17:D22)</f>
        <v>0</v>
      </c>
    </row>
    <row r="24" spans="1:7" ht="14.1" customHeight="1" x14ac:dyDescent="0.2">
      <c r="A24" s="130" t="s">
        <v>121</v>
      </c>
      <c r="B24" s="130"/>
      <c r="C24" s="130"/>
      <c r="D24" s="130"/>
    </row>
    <row r="25" spans="1:7" x14ac:dyDescent="0.2">
      <c r="A25" s="131" t="s">
        <v>144</v>
      </c>
      <c r="B25" s="131"/>
      <c r="C25" s="131"/>
      <c r="D25" s="131"/>
    </row>
    <row r="26" spans="1:7" ht="15" customHeight="1" x14ac:dyDescent="0.2">
      <c r="A26" s="7" t="s">
        <v>21</v>
      </c>
      <c r="B26" s="15" t="s">
        <v>118</v>
      </c>
      <c r="C26" s="7" t="s">
        <v>23</v>
      </c>
      <c r="D26" s="7" t="s">
        <v>5</v>
      </c>
    </row>
    <row r="27" spans="1:7" x14ac:dyDescent="0.2">
      <c r="A27" s="4" t="s">
        <v>6</v>
      </c>
      <c r="B27" s="16" t="s">
        <v>112</v>
      </c>
      <c r="C27" s="17">
        <f>1/12</f>
        <v>8.3333333333333329E-2</v>
      </c>
      <c r="D27" s="10">
        <f>C27*$D$23</f>
        <v>0</v>
      </c>
    </row>
    <row r="28" spans="1:7" x14ac:dyDescent="0.2">
      <c r="A28" s="4" t="s">
        <v>8</v>
      </c>
      <c r="B28" s="14" t="s">
        <v>41</v>
      </c>
      <c r="C28" s="17">
        <f>1/12</f>
        <v>8.3333333333333329E-2</v>
      </c>
      <c r="D28" s="10">
        <f t="shared" ref="D28:D29" si="0">C28*$D$23</f>
        <v>0</v>
      </c>
    </row>
    <row r="29" spans="1:7" x14ac:dyDescent="0.2">
      <c r="A29" s="4" t="s">
        <v>10</v>
      </c>
      <c r="B29" s="16" t="s">
        <v>117</v>
      </c>
      <c r="C29" s="17">
        <f>1/3*1/12</f>
        <v>2.7777777777777776E-2</v>
      </c>
      <c r="D29" s="10">
        <f t="shared" si="0"/>
        <v>0</v>
      </c>
    </row>
    <row r="30" spans="1:7" ht="14.1" x14ac:dyDescent="0.2">
      <c r="A30" s="121" t="s">
        <v>19</v>
      </c>
      <c r="B30" s="122"/>
      <c r="C30" s="123"/>
      <c r="D30" s="10">
        <f>SUM(D27:D29)</f>
        <v>0</v>
      </c>
    </row>
    <row r="31" spans="1:7" ht="13.5" thickBot="1" x14ac:dyDescent="0.25">
      <c r="A31" s="132" t="s">
        <v>120</v>
      </c>
      <c r="B31" s="132"/>
      <c r="C31" s="132"/>
      <c r="D31" s="132"/>
    </row>
    <row r="32" spans="1:7" x14ac:dyDescent="0.2">
      <c r="A32" s="7" t="s">
        <v>22</v>
      </c>
      <c r="B32" s="7" t="s">
        <v>119</v>
      </c>
      <c r="C32" s="7" t="s">
        <v>23</v>
      </c>
      <c r="D32" s="7" t="s">
        <v>5</v>
      </c>
      <c r="F32" s="115" t="s">
        <v>125</v>
      </c>
      <c r="G32" s="116"/>
    </row>
    <row r="33" spans="1:7" x14ac:dyDescent="0.2">
      <c r="A33" s="4" t="s">
        <v>6</v>
      </c>
      <c r="B33" s="11" t="s">
        <v>24</v>
      </c>
      <c r="C33" s="17">
        <v>0.2</v>
      </c>
      <c r="D33" s="8">
        <f>C33*($D$23+$D$30)</f>
        <v>0</v>
      </c>
      <c r="F33" s="18" t="s">
        <v>126</v>
      </c>
      <c r="G33" s="19"/>
    </row>
    <row r="34" spans="1:7" ht="13.5" thickBot="1" x14ac:dyDescent="0.25">
      <c r="A34" s="4" t="s">
        <v>8</v>
      </c>
      <c r="B34" s="11" t="s">
        <v>25</v>
      </c>
      <c r="C34" s="17">
        <v>2.5000000000000001E-2</v>
      </c>
      <c r="D34" s="8">
        <f t="shared" ref="D34:D40" si="1">C34*($D$23+$D$30)</f>
        <v>0</v>
      </c>
      <c r="F34" s="20" t="s">
        <v>127</v>
      </c>
      <c r="G34" s="21">
        <f>D9</f>
        <v>0</v>
      </c>
    </row>
    <row r="35" spans="1:7" x14ac:dyDescent="0.2">
      <c r="A35" s="4" t="s">
        <v>10</v>
      </c>
      <c r="B35" s="11" t="s">
        <v>26</v>
      </c>
      <c r="C35" s="17">
        <f>0.01*G33*G34</f>
        <v>0</v>
      </c>
      <c r="D35" s="8">
        <f t="shared" si="1"/>
        <v>0</v>
      </c>
    </row>
    <row r="36" spans="1:7" x14ac:dyDescent="0.2">
      <c r="A36" s="4" t="s">
        <v>12</v>
      </c>
      <c r="B36" s="11" t="s">
        <v>128</v>
      </c>
      <c r="C36" s="17">
        <v>1.4999999999999999E-2</v>
      </c>
      <c r="D36" s="8">
        <f t="shared" si="1"/>
        <v>0</v>
      </c>
    </row>
    <row r="37" spans="1:7" x14ac:dyDescent="0.2">
      <c r="A37" s="4" t="s">
        <v>14</v>
      </c>
      <c r="B37" s="11" t="s">
        <v>110</v>
      </c>
      <c r="C37" s="17">
        <v>0.01</v>
      </c>
      <c r="D37" s="8">
        <f t="shared" si="1"/>
        <v>0</v>
      </c>
    </row>
    <row r="38" spans="1:7" x14ac:dyDescent="0.2">
      <c r="A38" s="4" t="s">
        <v>16</v>
      </c>
      <c r="B38" s="11" t="s">
        <v>27</v>
      </c>
      <c r="C38" s="17">
        <v>6.0000000000000001E-3</v>
      </c>
      <c r="D38" s="8">
        <f t="shared" si="1"/>
        <v>0</v>
      </c>
    </row>
    <row r="39" spans="1:7" x14ac:dyDescent="0.2">
      <c r="A39" s="4" t="s">
        <v>18</v>
      </c>
      <c r="B39" s="11" t="s">
        <v>28</v>
      </c>
      <c r="C39" s="17">
        <v>2E-3</v>
      </c>
      <c r="D39" s="8">
        <f t="shared" si="1"/>
        <v>0</v>
      </c>
    </row>
    <row r="40" spans="1:7" x14ac:dyDescent="0.2">
      <c r="A40" s="4" t="s">
        <v>29</v>
      </c>
      <c r="B40" s="11" t="s">
        <v>30</v>
      </c>
      <c r="C40" s="17">
        <v>0.08</v>
      </c>
      <c r="D40" s="8">
        <f t="shared" si="1"/>
        <v>0</v>
      </c>
    </row>
    <row r="41" spans="1:7" x14ac:dyDescent="0.2">
      <c r="A41" s="119" t="s">
        <v>19</v>
      </c>
      <c r="B41" s="119"/>
      <c r="C41" s="17">
        <f>SUM(C33:C40)</f>
        <v>0.33800000000000002</v>
      </c>
      <c r="D41" s="8">
        <f>SUM(D33:D40)</f>
        <v>0</v>
      </c>
    </row>
    <row r="42" spans="1:7" ht="13.5" thickBot="1" x14ac:dyDescent="0.25">
      <c r="A42" s="133" t="s">
        <v>145</v>
      </c>
      <c r="B42" s="133"/>
      <c r="C42" s="133"/>
      <c r="D42" s="133"/>
    </row>
    <row r="43" spans="1:7" x14ac:dyDescent="0.2">
      <c r="A43" s="7" t="s">
        <v>32</v>
      </c>
      <c r="B43" s="121" t="s">
        <v>33</v>
      </c>
      <c r="C43" s="123"/>
      <c r="D43" s="7" t="s">
        <v>5</v>
      </c>
      <c r="F43" s="117" t="s">
        <v>129</v>
      </c>
      <c r="G43" s="118"/>
    </row>
    <row r="44" spans="1:7" ht="13.5" thickBot="1" x14ac:dyDescent="0.25">
      <c r="A44" s="4" t="s">
        <v>6</v>
      </c>
      <c r="B44" s="127" t="s">
        <v>34</v>
      </c>
      <c r="C44" s="128"/>
      <c r="D44" s="10">
        <f>IF((22*2*G44)-(0.06*D17)&lt;0,0,(22*2*G44)-(0.06*D17))</f>
        <v>0</v>
      </c>
      <c r="F44" s="20" t="s">
        <v>130</v>
      </c>
      <c r="G44" s="22"/>
    </row>
    <row r="45" spans="1:7" x14ac:dyDescent="0.2">
      <c r="A45" s="4" t="s">
        <v>8</v>
      </c>
      <c r="B45" s="127" t="s">
        <v>55</v>
      </c>
      <c r="C45" s="128"/>
      <c r="D45" s="10">
        <f>22*(G46-G47)</f>
        <v>0</v>
      </c>
      <c r="F45" s="115" t="s">
        <v>131</v>
      </c>
      <c r="G45" s="116"/>
    </row>
    <row r="46" spans="1:7" x14ac:dyDescent="0.2">
      <c r="A46" s="4" t="s">
        <v>10</v>
      </c>
      <c r="B46" s="127" t="s">
        <v>56</v>
      </c>
      <c r="C46" s="128"/>
      <c r="D46" s="10">
        <f>30*G49</f>
        <v>0</v>
      </c>
      <c r="F46" s="18" t="s">
        <v>132</v>
      </c>
      <c r="G46" s="23"/>
    </row>
    <row r="47" spans="1:7" ht="13.5" thickBot="1" x14ac:dyDescent="0.25">
      <c r="A47" s="4" t="s">
        <v>12</v>
      </c>
      <c r="B47" s="127" t="s">
        <v>57</v>
      </c>
      <c r="C47" s="128"/>
      <c r="D47" s="10">
        <f>0.5*G51</f>
        <v>0</v>
      </c>
      <c r="F47" s="20" t="s">
        <v>133</v>
      </c>
      <c r="G47" s="22">
        <f>G46*1%</f>
        <v>0</v>
      </c>
    </row>
    <row r="48" spans="1:7" x14ac:dyDescent="0.2">
      <c r="A48" s="4" t="s">
        <v>14</v>
      </c>
      <c r="B48" s="127" t="s">
        <v>58</v>
      </c>
      <c r="C48" s="128"/>
      <c r="D48" s="10">
        <f>(G53*0.0276*6)/12</f>
        <v>0</v>
      </c>
      <c r="F48" s="117" t="s">
        <v>134</v>
      </c>
      <c r="G48" s="118"/>
    </row>
    <row r="49" spans="1:7" ht="13.5" thickBot="1" x14ac:dyDescent="0.25">
      <c r="A49" s="121" t="s">
        <v>19</v>
      </c>
      <c r="B49" s="122"/>
      <c r="C49" s="123"/>
      <c r="D49" s="10">
        <f>SUM(D44:D48)</f>
        <v>0</v>
      </c>
      <c r="F49" s="20" t="s">
        <v>135</v>
      </c>
      <c r="G49" s="22"/>
    </row>
    <row r="50" spans="1:7" x14ac:dyDescent="0.2">
      <c r="A50" s="132" t="s">
        <v>146</v>
      </c>
      <c r="B50" s="132"/>
      <c r="C50" s="132"/>
      <c r="D50" s="132"/>
      <c r="F50" s="117" t="s">
        <v>345</v>
      </c>
      <c r="G50" s="118"/>
    </row>
    <row r="51" spans="1:7" ht="13.5" thickBot="1" x14ac:dyDescent="0.25">
      <c r="A51" s="7">
        <v>2</v>
      </c>
      <c r="B51" s="121" t="s">
        <v>35</v>
      </c>
      <c r="C51" s="123"/>
      <c r="D51" s="7" t="s">
        <v>5</v>
      </c>
      <c r="F51" s="20" t="s">
        <v>346</v>
      </c>
      <c r="G51" s="22"/>
    </row>
    <row r="52" spans="1:7" ht="15" customHeight="1" x14ac:dyDescent="0.2">
      <c r="A52" s="4" t="s">
        <v>21</v>
      </c>
      <c r="B52" s="127" t="s">
        <v>136</v>
      </c>
      <c r="C52" s="128"/>
      <c r="D52" s="8">
        <f>D30</f>
        <v>0</v>
      </c>
      <c r="F52" s="117" t="s">
        <v>347</v>
      </c>
      <c r="G52" s="118"/>
    </row>
    <row r="53" spans="1:7" ht="13.5" thickBot="1" x14ac:dyDescent="0.25">
      <c r="A53" s="4" t="s">
        <v>22</v>
      </c>
      <c r="B53" s="127" t="s">
        <v>119</v>
      </c>
      <c r="C53" s="128"/>
      <c r="D53" s="8">
        <f>D41</f>
        <v>0</v>
      </c>
      <c r="F53" s="20" t="s">
        <v>348</v>
      </c>
      <c r="G53" s="22"/>
    </row>
    <row r="54" spans="1:7" x14ac:dyDescent="0.2">
      <c r="A54" s="4" t="s">
        <v>32</v>
      </c>
      <c r="B54" s="127" t="s">
        <v>33</v>
      </c>
      <c r="C54" s="128"/>
      <c r="D54" s="8">
        <f>D49</f>
        <v>0</v>
      </c>
    </row>
    <row r="55" spans="1:7" x14ac:dyDescent="0.2">
      <c r="A55" s="121" t="s">
        <v>19</v>
      </c>
      <c r="B55" s="122"/>
      <c r="C55" s="123"/>
      <c r="D55" s="9">
        <f>SUM(D52:D54)</f>
        <v>0</v>
      </c>
    </row>
    <row r="56" spans="1:7" x14ac:dyDescent="0.2">
      <c r="A56" s="125" t="s">
        <v>138</v>
      </c>
      <c r="B56" s="125"/>
      <c r="C56" s="125"/>
      <c r="D56" s="125"/>
    </row>
    <row r="57" spans="1:7" x14ac:dyDescent="0.2">
      <c r="A57" s="7">
        <v>3</v>
      </c>
      <c r="B57" s="15" t="s">
        <v>37</v>
      </c>
      <c r="C57" s="7" t="s">
        <v>23</v>
      </c>
      <c r="D57" s="7" t="s">
        <v>5</v>
      </c>
    </row>
    <row r="58" spans="1:7" x14ac:dyDescent="0.2">
      <c r="A58" s="4" t="s">
        <v>6</v>
      </c>
      <c r="B58" s="16" t="s">
        <v>38</v>
      </c>
      <c r="C58" s="24">
        <f>0.039*(1/12)</f>
        <v>3.2499999999999999E-3</v>
      </c>
      <c r="D58" s="10">
        <f>C58*($D$23+$D$30)</f>
        <v>0</v>
      </c>
    </row>
    <row r="59" spans="1:7" ht="25.5" x14ac:dyDescent="0.2">
      <c r="A59" s="4" t="s">
        <v>8</v>
      </c>
      <c r="B59" s="16" t="s">
        <v>141</v>
      </c>
      <c r="C59" s="24">
        <f>C40*C58</f>
        <v>2.5999999999999998E-4</v>
      </c>
      <c r="D59" s="10">
        <f t="shared" ref="D59:D61" si="2">C59*($D$23+$D$30)</f>
        <v>0</v>
      </c>
    </row>
    <row r="60" spans="1:7" x14ac:dyDescent="0.2">
      <c r="A60" s="106" t="s">
        <v>10</v>
      </c>
      <c r="B60" s="16" t="s">
        <v>39</v>
      </c>
      <c r="C60" s="24">
        <f>0.8961*(7/30)*(1/12)</f>
        <v>1.7424166666666664E-2</v>
      </c>
      <c r="D60" s="10">
        <f t="shared" si="2"/>
        <v>0</v>
      </c>
    </row>
    <row r="61" spans="1:7" x14ac:dyDescent="0.2">
      <c r="A61" s="106" t="s">
        <v>12</v>
      </c>
      <c r="B61" s="16" t="s">
        <v>142</v>
      </c>
      <c r="C61" s="24">
        <f>C41*C60</f>
        <v>5.889368333333333E-3</v>
      </c>
      <c r="D61" s="10">
        <f t="shared" si="2"/>
        <v>0</v>
      </c>
    </row>
    <row r="62" spans="1:7" x14ac:dyDescent="0.2">
      <c r="A62" s="106" t="s">
        <v>14</v>
      </c>
      <c r="B62" s="16" t="s">
        <v>306</v>
      </c>
      <c r="C62" s="24">
        <f>(0.039+0.8961)*0.4*C40</f>
        <v>2.9923200000000004E-2</v>
      </c>
      <c r="D62" s="10">
        <f>C62*($D$23+$D$30+D58+D60)</f>
        <v>0</v>
      </c>
    </row>
    <row r="63" spans="1:7" x14ac:dyDescent="0.2">
      <c r="A63" s="119" t="s">
        <v>19</v>
      </c>
      <c r="B63" s="119"/>
      <c r="C63" s="119"/>
      <c r="D63" s="13">
        <f>SUM(D58:D62)</f>
        <v>0</v>
      </c>
    </row>
    <row r="64" spans="1:7" x14ac:dyDescent="0.2">
      <c r="A64" s="120" t="s">
        <v>122</v>
      </c>
      <c r="B64" s="120"/>
      <c r="C64" s="120"/>
      <c r="D64" s="120"/>
    </row>
    <row r="65" spans="1:4" x14ac:dyDescent="0.2">
      <c r="A65" s="7">
        <v>4</v>
      </c>
      <c r="B65" s="15" t="s">
        <v>42</v>
      </c>
      <c r="C65" s="7" t="s">
        <v>23</v>
      </c>
      <c r="D65" s="7" t="s">
        <v>5</v>
      </c>
    </row>
    <row r="66" spans="1:4" x14ac:dyDescent="0.2">
      <c r="A66" s="4" t="s">
        <v>6</v>
      </c>
      <c r="B66" s="16" t="s">
        <v>41</v>
      </c>
      <c r="C66" s="24">
        <f>(0*30)/30/12</f>
        <v>0</v>
      </c>
      <c r="D66" s="8">
        <f t="shared" ref="D66:D71" si="3">C66*($D$23+$D$55+$D$63)</f>
        <v>0</v>
      </c>
    </row>
    <row r="67" spans="1:4" x14ac:dyDescent="0.2">
      <c r="A67" s="4" t="s">
        <v>8</v>
      </c>
      <c r="B67" s="16" t="s">
        <v>59</v>
      </c>
      <c r="C67" s="24">
        <f>(0.0184*1)/30/12</f>
        <v>5.1111111111111115E-5</v>
      </c>
      <c r="D67" s="8">
        <f t="shared" si="3"/>
        <v>0</v>
      </c>
    </row>
    <row r="68" spans="1:4" x14ac:dyDescent="0.2">
      <c r="A68" s="4" t="s">
        <v>10</v>
      </c>
      <c r="B68" s="25" t="s">
        <v>60</v>
      </c>
      <c r="C68" s="24">
        <f>(0.0593*5)/30/12</f>
        <v>8.2361111111111101E-4</v>
      </c>
      <c r="D68" s="8">
        <f t="shared" si="3"/>
        <v>0</v>
      </c>
    </row>
    <row r="69" spans="1:4" x14ac:dyDescent="0.2">
      <c r="A69" s="4" t="s">
        <v>12</v>
      </c>
      <c r="B69" s="25" t="s">
        <v>140</v>
      </c>
      <c r="C69" s="24">
        <f>(0.0092*2)/30/12</f>
        <v>5.1111111111111115E-5</v>
      </c>
      <c r="D69" s="8">
        <f t="shared" si="3"/>
        <v>0</v>
      </c>
    </row>
    <row r="70" spans="1:4" x14ac:dyDescent="0.2">
      <c r="A70" s="4" t="s">
        <v>14</v>
      </c>
      <c r="B70" s="25" t="s">
        <v>61</v>
      </c>
      <c r="C70" s="24">
        <f>(0.0184*2)/30/12</f>
        <v>1.0222222222222223E-4</v>
      </c>
      <c r="D70" s="8">
        <f t="shared" si="3"/>
        <v>0</v>
      </c>
    </row>
    <row r="71" spans="1:4" x14ac:dyDescent="0.2">
      <c r="A71" s="4" t="s">
        <v>16</v>
      </c>
      <c r="B71" s="25" t="s">
        <v>62</v>
      </c>
      <c r="C71" s="24">
        <f>(0.0276*180)/30/12</f>
        <v>1.38E-2</v>
      </c>
      <c r="D71" s="8">
        <f t="shared" si="3"/>
        <v>0</v>
      </c>
    </row>
    <row r="72" spans="1:4" x14ac:dyDescent="0.2">
      <c r="A72" s="121" t="s">
        <v>19</v>
      </c>
      <c r="B72" s="122"/>
      <c r="C72" s="123"/>
      <c r="D72" s="9">
        <f>SUM(D66:D71)</f>
        <v>0</v>
      </c>
    </row>
    <row r="73" spans="1:4" x14ac:dyDescent="0.2">
      <c r="A73" s="125" t="s">
        <v>123</v>
      </c>
      <c r="B73" s="125"/>
      <c r="C73" s="125"/>
      <c r="D73" s="125"/>
    </row>
    <row r="74" spans="1:4" x14ac:dyDescent="0.2">
      <c r="A74" s="7">
        <v>5</v>
      </c>
      <c r="B74" s="121" t="s">
        <v>44</v>
      </c>
      <c r="C74" s="123"/>
      <c r="D74" s="7" t="s">
        <v>5</v>
      </c>
    </row>
    <row r="75" spans="1:4" x14ac:dyDescent="0.2">
      <c r="A75" s="4" t="s">
        <v>6</v>
      </c>
      <c r="B75" s="127" t="s">
        <v>45</v>
      </c>
      <c r="C75" s="128"/>
      <c r="D75" s="8">
        <f>Unif!F25</f>
        <v>0</v>
      </c>
    </row>
    <row r="76" spans="1:4" x14ac:dyDescent="0.2">
      <c r="A76" s="4" t="s">
        <v>8</v>
      </c>
      <c r="B76" s="127" t="s">
        <v>139</v>
      </c>
      <c r="C76" s="128"/>
      <c r="D76" s="8">
        <f>Mat!F59</f>
        <v>0</v>
      </c>
    </row>
    <row r="77" spans="1:4" x14ac:dyDescent="0.2">
      <c r="A77" s="4" t="s">
        <v>10</v>
      </c>
      <c r="B77" s="127" t="s">
        <v>84</v>
      </c>
      <c r="C77" s="128"/>
      <c r="D77" s="8">
        <f>'EPI''s'!F18</f>
        <v>0</v>
      </c>
    </row>
    <row r="78" spans="1:4" x14ac:dyDescent="0.2">
      <c r="A78" s="4" t="s">
        <v>12</v>
      </c>
      <c r="B78" s="139" t="s">
        <v>85</v>
      </c>
      <c r="C78" s="139"/>
      <c r="D78" s="8">
        <f>'F&amp;E'!F27</f>
        <v>0</v>
      </c>
    </row>
    <row r="79" spans="1:4" x14ac:dyDescent="0.2">
      <c r="A79" s="121" t="s">
        <v>19</v>
      </c>
      <c r="B79" s="122"/>
      <c r="C79" s="123"/>
      <c r="D79" s="9">
        <f>SUM(D75:D78)</f>
        <v>0</v>
      </c>
    </row>
    <row r="80" spans="1:4" x14ac:dyDescent="0.2">
      <c r="A80" s="136" t="s">
        <v>124</v>
      </c>
      <c r="B80" s="137"/>
      <c r="C80" s="137"/>
      <c r="D80" s="138"/>
    </row>
    <row r="81" spans="1:4" x14ac:dyDescent="0.2">
      <c r="A81" s="7">
        <v>6</v>
      </c>
      <c r="B81" s="7" t="s">
        <v>137</v>
      </c>
      <c r="C81" s="7" t="s">
        <v>23</v>
      </c>
      <c r="D81" s="7" t="s">
        <v>5</v>
      </c>
    </row>
    <row r="82" spans="1:4" x14ac:dyDescent="0.2">
      <c r="A82" s="4" t="s">
        <v>6</v>
      </c>
      <c r="B82" s="11" t="s">
        <v>47</v>
      </c>
      <c r="C82" s="17"/>
      <c r="D82" s="10" t="s">
        <v>53</v>
      </c>
    </row>
    <row r="83" spans="1:4" x14ac:dyDescent="0.2">
      <c r="A83" s="4" t="s">
        <v>8</v>
      </c>
      <c r="B83" s="11" t="s">
        <v>48</v>
      </c>
      <c r="C83" s="17"/>
      <c r="D83" s="10" t="s">
        <v>53</v>
      </c>
    </row>
    <row r="84" spans="1:4" x14ac:dyDescent="0.2">
      <c r="A84" s="4" t="s">
        <v>10</v>
      </c>
      <c r="B84" s="11" t="s">
        <v>49</v>
      </c>
      <c r="C84" s="17">
        <f>SUM(C85:C87)</f>
        <v>0</v>
      </c>
      <c r="D84" s="10" t="s">
        <v>53</v>
      </c>
    </row>
    <row r="85" spans="1:4" x14ac:dyDescent="0.2">
      <c r="A85" s="106" t="s">
        <v>307</v>
      </c>
      <c r="B85" s="11" t="s">
        <v>308</v>
      </c>
      <c r="C85" s="17"/>
      <c r="D85" s="10" t="s">
        <v>53</v>
      </c>
    </row>
    <row r="86" spans="1:4" x14ac:dyDescent="0.2">
      <c r="A86" s="106" t="s">
        <v>309</v>
      </c>
      <c r="B86" s="11" t="s">
        <v>310</v>
      </c>
      <c r="C86" s="17"/>
      <c r="D86" s="10" t="s">
        <v>53</v>
      </c>
    </row>
    <row r="87" spans="1:4" x14ac:dyDescent="0.2">
      <c r="A87" s="106" t="s">
        <v>311</v>
      </c>
      <c r="B87" s="11" t="s">
        <v>312</v>
      </c>
      <c r="C87" s="17"/>
      <c r="D87" s="10" t="s">
        <v>53</v>
      </c>
    </row>
    <row r="88" spans="1:4" ht="14.1" customHeight="1" x14ac:dyDescent="0.2">
      <c r="A88" s="121" t="s">
        <v>19</v>
      </c>
      <c r="B88" s="123"/>
      <c r="C88" s="17">
        <f>((1+C82)/(1-C84-C83)-1)</f>
        <v>0</v>
      </c>
      <c r="D88" s="9">
        <f>C88*D95</f>
        <v>0</v>
      </c>
    </row>
    <row r="89" spans="1:4" x14ac:dyDescent="0.2">
      <c r="A89" s="111" t="s">
        <v>50</v>
      </c>
      <c r="B89" s="111"/>
      <c r="C89" s="111"/>
      <c r="D89" s="111"/>
    </row>
    <row r="90" spans="1:4" x14ac:dyDescent="0.2">
      <c r="A90" s="4" t="s">
        <v>6</v>
      </c>
      <c r="B90" s="127" t="s">
        <v>3</v>
      </c>
      <c r="C90" s="128"/>
      <c r="D90" s="8">
        <f>D23</f>
        <v>0</v>
      </c>
    </row>
    <row r="91" spans="1:4" x14ac:dyDescent="0.2">
      <c r="A91" s="4" t="s">
        <v>8</v>
      </c>
      <c r="B91" s="127" t="s">
        <v>20</v>
      </c>
      <c r="C91" s="128"/>
      <c r="D91" s="8">
        <f>D55</f>
        <v>0</v>
      </c>
    </row>
    <row r="92" spans="1:4" x14ac:dyDescent="0.2">
      <c r="A92" s="4" t="s">
        <v>10</v>
      </c>
      <c r="B92" s="127" t="s">
        <v>36</v>
      </c>
      <c r="C92" s="128"/>
      <c r="D92" s="8">
        <f>D63</f>
        <v>0</v>
      </c>
    </row>
    <row r="93" spans="1:4" x14ac:dyDescent="0.2">
      <c r="A93" s="4" t="s">
        <v>12</v>
      </c>
      <c r="B93" s="127" t="s">
        <v>40</v>
      </c>
      <c r="C93" s="128"/>
      <c r="D93" s="8">
        <f>D72</f>
        <v>0</v>
      </c>
    </row>
    <row r="94" spans="1:4" x14ac:dyDescent="0.2">
      <c r="A94" s="4" t="s">
        <v>14</v>
      </c>
      <c r="B94" s="127" t="s">
        <v>43</v>
      </c>
      <c r="C94" s="128"/>
      <c r="D94" s="8">
        <f>D79</f>
        <v>0</v>
      </c>
    </row>
    <row r="95" spans="1:4" x14ac:dyDescent="0.2">
      <c r="A95" s="121" t="s">
        <v>51</v>
      </c>
      <c r="B95" s="122"/>
      <c r="C95" s="123"/>
      <c r="D95" s="8">
        <f>SUM(D90:D94)</f>
        <v>0</v>
      </c>
    </row>
    <row r="96" spans="1:4" x14ac:dyDescent="0.2">
      <c r="A96" s="4" t="s">
        <v>16</v>
      </c>
      <c r="B96" s="127" t="s">
        <v>46</v>
      </c>
      <c r="C96" s="128"/>
      <c r="D96" s="8">
        <f>D88</f>
        <v>0</v>
      </c>
    </row>
    <row r="97" spans="1:4" ht="14.1" customHeight="1" x14ac:dyDescent="0.2">
      <c r="A97" s="121" t="s">
        <v>274</v>
      </c>
      <c r="B97" s="122"/>
      <c r="C97" s="123"/>
      <c r="D97" s="9">
        <f>ROUND(SUM(D95:D96),2)</f>
        <v>0</v>
      </c>
    </row>
    <row r="98" spans="1:4" ht="42" customHeight="1" x14ac:dyDescent="0.2">
      <c r="A98" s="126" t="s">
        <v>275</v>
      </c>
      <c r="B98" s="126"/>
      <c r="C98" s="126"/>
      <c r="D98" s="126"/>
    </row>
    <row r="99" spans="1:4" ht="27" customHeight="1" x14ac:dyDescent="0.2">
      <c r="A99" s="114" t="s">
        <v>349</v>
      </c>
      <c r="B99" s="114"/>
      <c r="C99" s="114"/>
      <c r="D99" s="114"/>
    </row>
  </sheetData>
  <mergeCells count="72">
    <mergeCell ref="B9:C9"/>
    <mergeCell ref="A23:C23"/>
    <mergeCell ref="A24:D24"/>
    <mergeCell ref="A25:D25"/>
    <mergeCell ref="B18:C18"/>
    <mergeCell ref="B13:C13"/>
    <mergeCell ref="B14:C14"/>
    <mergeCell ref="A15:D15"/>
    <mergeCell ref="B16:C16"/>
    <mergeCell ref="B17:C17"/>
    <mergeCell ref="B20:C20"/>
    <mergeCell ref="B21:C21"/>
    <mergeCell ref="B22:C22"/>
    <mergeCell ref="B10:C10"/>
    <mergeCell ref="B11:C11"/>
    <mergeCell ref="B12:C12"/>
    <mergeCell ref="F50:G50"/>
    <mergeCell ref="F52:G52"/>
    <mergeCell ref="A64:D64"/>
    <mergeCell ref="A63:C63"/>
    <mergeCell ref="A56:D56"/>
    <mergeCell ref="B51:C51"/>
    <mergeCell ref="B52:C52"/>
    <mergeCell ref="B53:C53"/>
    <mergeCell ref="B54:C54"/>
    <mergeCell ref="A55:C55"/>
    <mergeCell ref="B46:C46"/>
    <mergeCell ref="B47:C47"/>
    <mergeCell ref="B48:C48"/>
    <mergeCell ref="A49:C49"/>
    <mergeCell ref="A50:D50"/>
    <mergeCell ref="A72:C72"/>
    <mergeCell ref="A73:D73"/>
    <mergeCell ref="B74:C74"/>
    <mergeCell ref="B77:C77"/>
    <mergeCell ref="B78:C78"/>
    <mergeCell ref="B93:C93"/>
    <mergeCell ref="B94:C94"/>
    <mergeCell ref="A95:C95"/>
    <mergeCell ref="B96:C96"/>
    <mergeCell ref="B75:C75"/>
    <mergeCell ref="B76:C76"/>
    <mergeCell ref="A79:C79"/>
    <mergeCell ref="A80:D80"/>
    <mergeCell ref="A88:B88"/>
    <mergeCell ref="A89:D89"/>
    <mergeCell ref="B90:C90"/>
    <mergeCell ref="B91:C91"/>
    <mergeCell ref="B92:C92"/>
    <mergeCell ref="A1:D1"/>
    <mergeCell ref="A2:D2"/>
    <mergeCell ref="A3:D3"/>
    <mergeCell ref="A4:D4"/>
    <mergeCell ref="B8:C8"/>
    <mergeCell ref="A6:D6"/>
    <mergeCell ref="B7:C7"/>
    <mergeCell ref="A98:D98"/>
    <mergeCell ref="A99:D99"/>
    <mergeCell ref="A5:D5"/>
    <mergeCell ref="F32:G32"/>
    <mergeCell ref="F43:G43"/>
    <mergeCell ref="F45:G45"/>
    <mergeCell ref="F48:G48"/>
    <mergeCell ref="B43:C43"/>
    <mergeCell ref="B44:C44"/>
    <mergeCell ref="B45:C45"/>
    <mergeCell ref="A30:C30"/>
    <mergeCell ref="A31:D31"/>
    <mergeCell ref="A41:B41"/>
    <mergeCell ref="A42:D42"/>
    <mergeCell ref="B19:C19"/>
    <mergeCell ref="A97:C97"/>
  </mergeCells>
  <dataValidations disablePrompts="1" count="1">
    <dataValidation type="list" allowBlank="1" showInputMessage="1" showErrorMessage="1" sqref="D8">
      <formula1>"Lucro Presumido,Lucro Real,Simples Nacional"</formula1>
    </dataValidation>
  </dataValidation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Normal="100" zoomScaleSheetLayoutView="100" workbookViewId="0">
      <selection activeCell="D64" sqref="D64"/>
    </sheetView>
  </sheetViews>
  <sheetFormatPr defaultColWidth="8.85546875" defaultRowHeight="12.75" x14ac:dyDescent="0.2"/>
  <cols>
    <col min="1" max="1" width="3.85546875" style="3" customWidth="1"/>
    <col min="2" max="4" width="35.85546875" style="3" customWidth="1"/>
    <col min="5" max="5" width="4.85546875" style="3" customWidth="1"/>
    <col min="6" max="6" width="29.28515625" style="3" customWidth="1"/>
    <col min="7" max="16384" width="8.85546875" style="3"/>
  </cols>
  <sheetData>
    <row r="1" spans="1:4" ht="69.95" customHeight="1" x14ac:dyDescent="0.2">
      <c r="A1" s="135"/>
      <c r="B1" s="135"/>
      <c r="C1" s="135"/>
      <c r="D1" s="135"/>
    </row>
    <row r="2" spans="1:4" ht="15" x14ac:dyDescent="0.2">
      <c r="A2" s="113" t="s">
        <v>314</v>
      </c>
      <c r="B2" s="113"/>
      <c r="C2" s="113"/>
      <c r="D2" s="113"/>
    </row>
    <row r="3" spans="1:4" ht="15" x14ac:dyDescent="0.2">
      <c r="A3" s="113" t="s">
        <v>313</v>
      </c>
      <c r="B3" s="113"/>
      <c r="C3" s="113"/>
      <c r="D3" s="113"/>
    </row>
    <row r="4" spans="1:4" ht="45" customHeight="1" x14ac:dyDescent="0.2">
      <c r="A4" s="113" t="s">
        <v>315</v>
      </c>
      <c r="B4" s="113"/>
      <c r="C4" s="113"/>
      <c r="D4" s="113"/>
    </row>
    <row r="5" spans="1:4" ht="15" x14ac:dyDescent="0.2">
      <c r="A5" s="134"/>
      <c r="B5" s="134"/>
      <c r="C5" s="134"/>
      <c r="D5" s="134"/>
    </row>
    <row r="6" spans="1:4" x14ac:dyDescent="0.2">
      <c r="A6" s="129" t="s">
        <v>0</v>
      </c>
      <c r="B6" s="129"/>
      <c r="C6" s="129"/>
      <c r="D6" s="129"/>
    </row>
    <row r="7" spans="1:4" ht="15" customHeight="1" x14ac:dyDescent="0.2">
      <c r="A7" s="4">
        <v>1</v>
      </c>
      <c r="B7" s="127" t="s">
        <v>114</v>
      </c>
      <c r="C7" s="128"/>
      <c r="D7" s="4" t="s">
        <v>111</v>
      </c>
    </row>
    <row r="8" spans="1:4" ht="15" customHeight="1" x14ac:dyDescent="0.2">
      <c r="A8" s="107">
        <v>2</v>
      </c>
      <c r="B8" s="127" t="s">
        <v>344</v>
      </c>
      <c r="C8" s="128"/>
      <c r="D8" s="107"/>
    </row>
    <row r="9" spans="1:4" ht="15" customHeight="1" x14ac:dyDescent="0.2">
      <c r="A9" s="107">
        <v>3</v>
      </c>
      <c r="B9" s="127" t="s">
        <v>343</v>
      </c>
      <c r="C9" s="128"/>
      <c r="D9" s="8"/>
    </row>
    <row r="10" spans="1:4" x14ac:dyDescent="0.2">
      <c r="A10" s="107">
        <v>4</v>
      </c>
      <c r="B10" s="127" t="s">
        <v>1</v>
      </c>
      <c r="C10" s="128"/>
      <c r="D10" s="4" t="s">
        <v>64</v>
      </c>
    </row>
    <row r="11" spans="1:4" ht="14.1" customHeight="1" x14ac:dyDescent="0.2">
      <c r="A11" s="107">
        <v>5</v>
      </c>
      <c r="B11" s="127" t="s">
        <v>2</v>
      </c>
      <c r="C11" s="128"/>
      <c r="D11" s="5"/>
    </row>
    <row r="12" spans="1:4" ht="15" customHeight="1" x14ac:dyDescent="0.2">
      <c r="A12" s="107">
        <v>6</v>
      </c>
      <c r="B12" s="127" t="s">
        <v>115</v>
      </c>
      <c r="C12" s="128"/>
      <c r="D12" s="4" t="s">
        <v>143</v>
      </c>
    </row>
    <row r="13" spans="1:4" ht="14.1" customHeight="1" x14ac:dyDescent="0.2">
      <c r="A13" s="107">
        <v>7</v>
      </c>
      <c r="B13" s="127" t="s">
        <v>116</v>
      </c>
      <c r="C13" s="128"/>
      <c r="D13" s="6"/>
    </row>
    <row r="14" spans="1:4" ht="14.1" customHeight="1" x14ac:dyDescent="0.2">
      <c r="A14" s="108">
        <v>8</v>
      </c>
      <c r="B14" s="127" t="s">
        <v>316</v>
      </c>
      <c r="C14" s="128"/>
      <c r="D14" s="108"/>
    </row>
    <row r="15" spans="1:4" ht="14.1" customHeight="1" x14ac:dyDescent="0.2">
      <c r="A15" s="107">
        <v>9</v>
      </c>
      <c r="B15" s="127" t="s">
        <v>350</v>
      </c>
      <c r="C15" s="128"/>
      <c r="D15" s="5"/>
    </row>
    <row r="16" spans="1:4" ht="14.1" customHeight="1" x14ac:dyDescent="0.2">
      <c r="A16" s="130" t="s">
        <v>113</v>
      </c>
      <c r="B16" s="130"/>
      <c r="C16" s="130"/>
      <c r="D16" s="130"/>
    </row>
    <row r="17" spans="1:4" x14ac:dyDescent="0.2">
      <c r="A17" s="7">
        <v>1</v>
      </c>
      <c r="B17" s="121" t="s">
        <v>4</v>
      </c>
      <c r="C17" s="123"/>
      <c r="D17" s="7" t="s">
        <v>5</v>
      </c>
    </row>
    <row r="18" spans="1:4" x14ac:dyDescent="0.2">
      <c r="A18" s="4" t="s">
        <v>6</v>
      </c>
      <c r="B18" s="127" t="s">
        <v>7</v>
      </c>
      <c r="C18" s="128"/>
      <c r="D18" s="8">
        <f>D11</f>
        <v>0</v>
      </c>
    </row>
    <row r="19" spans="1:4" ht="15" x14ac:dyDescent="0.2">
      <c r="A19" s="4" t="s">
        <v>8</v>
      </c>
      <c r="B19" s="127" t="s">
        <v>9</v>
      </c>
      <c r="C19" s="128"/>
      <c r="D19" s="8" t="s">
        <v>53</v>
      </c>
    </row>
    <row r="20" spans="1:4" ht="15" x14ac:dyDescent="0.2">
      <c r="A20" s="4" t="s">
        <v>10</v>
      </c>
      <c r="B20" s="127" t="s">
        <v>11</v>
      </c>
      <c r="C20" s="128"/>
      <c r="D20" s="8">
        <f>0.4*D15</f>
        <v>0</v>
      </c>
    </row>
    <row r="21" spans="1:4" ht="15" x14ac:dyDescent="0.2">
      <c r="A21" s="4" t="s">
        <v>12</v>
      </c>
      <c r="B21" s="127" t="s">
        <v>13</v>
      </c>
      <c r="C21" s="128"/>
      <c r="D21" s="8" t="s">
        <v>53</v>
      </c>
    </row>
    <row r="22" spans="1:4" ht="15" x14ac:dyDescent="0.2">
      <c r="A22" s="4" t="s">
        <v>14</v>
      </c>
      <c r="B22" s="127" t="s">
        <v>15</v>
      </c>
      <c r="C22" s="128"/>
      <c r="D22" s="8" t="s">
        <v>53</v>
      </c>
    </row>
    <row r="23" spans="1:4" ht="15" x14ac:dyDescent="0.2">
      <c r="A23" s="4" t="s">
        <v>16</v>
      </c>
      <c r="B23" s="127" t="s">
        <v>17</v>
      </c>
      <c r="C23" s="128"/>
      <c r="D23" s="8" t="s">
        <v>53</v>
      </c>
    </row>
    <row r="24" spans="1:4" ht="14.1" x14ac:dyDescent="0.2">
      <c r="A24" s="121" t="s">
        <v>19</v>
      </c>
      <c r="B24" s="122"/>
      <c r="C24" s="123"/>
      <c r="D24" s="9">
        <f>SUM(D18:D23)</f>
        <v>0</v>
      </c>
    </row>
    <row r="25" spans="1:4" ht="14.1" customHeight="1" x14ac:dyDescent="0.2">
      <c r="A25" s="130" t="s">
        <v>121</v>
      </c>
      <c r="B25" s="130"/>
      <c r="C25" s="130"/>
      <c r="D25" s="130"/>
    </row>
    <row r="26" spans="1:4" x14ac:dyDescent="0.2">
      <c r="A26" s="131" t="s">
        <v>144</v>
      </c>
      <c r="B26" s="131"/>
      <c r="C26" s="131"/>
      <c r="D26" s="131"/>
    </row>
    <row r="27" spans="1:4" ht="15" customHeight="1" x14ac:dyDescent="0.2">
      <c r="A27" s="7" t="s">
        <v>21</v>
      </c>
      <c r="B27" s="15" t="s">
        <v>118</v>
      </c>
      <c r="C27" s="7" t="s">
        <v>23</v>
      </c>
      <c r="D27" s="7" t="s">
        <v>5</v>
      </c>
    </row>
    <row r="28" spans="1:4" x14ac:dyDescent="0.2">
      <c r="A28" s="4" t="s">
        <v>6</v>
      </c>
      <c r="B28" s="16" t="s">
        <v>112</v>
      </c>
      <c r="C28" s="17">
        <f>1/12</f>
        <v>8.3333333333333329E-2</v>
      </c>
      <c r="D28" s="10">
        <f>C28*$D$24</f>
        <v>0</v>
      </c>
    </row>
    <row r="29" spans="1:4" x14ac:dyDescent="0.2">
      <c r="A29" s="4" t="s">
        <v>8</v>
      </c>
      <c r="B29" s="14" t="s">
        <v>41</v>
      </c>
      <c r="C29" s="17">
        <f>1/12</f>
        <v>8.3333333333333329E-2</v>
      </c>
      <c r="D29" s="10">
        <f t="shared" ref="D29:D30" si="0">C29*$D$24</f>
        <v>0</v>
      </c>
    </row>
    <row r="30" spans="1:4" x14ac:dyDescent="0.2">
      <c r="A30" s="4" t="s">
        <v>10</v>
      </c>
      <c r="B30" s="16" t="s">
        <v>117</v>
      </c>
      <c r="C30" s="17">
        <f>1/3*1/12</f>
        <v>2.7777777777777776E-2</v>
      </c>
      <c r="D30" s="10">
        <f t="shared" si="0"/>
        <v>0</v>
      </c>
    </row>
    <row r="31" spans="1:4" ht="14.1" x14ac:dyDescent="0.2">
      <c r="A31" s="121" t="s">
        <v>19</v>
      </c>
      <c r="B31" s="122"/>
      <c r="C31" s="123"/>
      <c r="D31" s="10">
        <f>SUM(D28:D30)</f>
        <v>0</v>
      </c>
    </row>
    <row r="32" spans="1:4" ht="13.5" thickBot="1" x14ac:dyDescent="0.25">
      <c r="A32" s="132" t="s">
        <v>120</v>
      </c>
      <c r="B32" s="132"/>
      <c r="C32" s="132"/>
      <c r="D32" s="132"/>
    </row>
    <row r="33" spans="1:7" x14ac:dyDescent="0.2">
      <c r="A33" s="7" t="s">
        <v>22</v>
      </c>
      <c r="B33" s="7" t="s">
        <v>119</v>
      </c>
      <c r="C33" s="7" t="s">
        <v>23</v>
      </c>
      <c r="D33" s="7" t="s">
        <v>5</v>
      </c>
      <c r="F33" s="115" t="s">
        <v>125</v>
      </c>
      <c r="G33" s="116"/>
    </row>
    <row r="34" spans="1:7" x14ac:dyDescent="0.2">
      <c r="A34" s="4" t="s">
        <v>6</v>
      </c>
      <c r="B34" s="11" t="s">
        <v>24</v>
      </c>
      <c r="C34" s="17">
        <v>0.2</v>
      </c>
      <c r="D34" s="8">
        <f>C34*($D$24+$D$31)</f>
        <v>0</v>
      </c>
      <c r="F34" s="18" t="s">
        <v>126</v>
      </c>
      <c r="G34" s="19"/>
    </row>
    <row r="35" spans="1:7" ht="13.5" thickBot="1" x14ac:dyDescent="0.25">
      <c r="A35" s="4" t="s">
        <v>8</v>
      </c>
      <c r="B35" s="11" t="s">
        <v>25</v>
      </c>
      <c r="C35" s="17">
        <v>2.5000000000000001E-2</v>
      </c>
      <c r="D35" s="8">
        <f t="shared" ref="D35:D41" si="1">C35*($D$24+$D$31)</f>
        <v>0</v>
      </c>
      <c r="F35" s="20" t="s">
        <v>127</v>
      </c>
      <c r="G35" s="21">
        <f>D9</f>
        <v>0</v>
      </c>
    </row>
    <row r="36" spans="1:7" x14ac:dyDescent="0.2">
      <c r="A36" s="4" t="s">
        <v>10</v>
      </c>
      <c r="B36" s="11" t="s">
        <v>26</v>
      </c>
      <c r="C36" s="17">
        <f>0.01*G34*G35</f>
        <v>0</v>
      </c>
      <c r="D36" s="8">
        <f t="shared" si="1"/>
        <v>0</v>
      </c>
    </row>
    <row r="37" spans="1:7" x14ac:dyDescent="0.2">
      <c r="A37" s="4" t="s">
        <v>12</v>
      </c>
      <c r="B37" s="11" t="s">
        <v>128</v>
      </c>
      <c r="C37" s="17">
        <v>1.4999999999999999E-2</v>
      </c>
      <c r="D37" s="8">
        <f t="shared" si="1"/>
        <v>0</v>
      </c>
    </row>
    <row r="38" spans="1:7" x14ac:dyDescent="0.2">
      <c r="A38" s="4" t="s">
        <v>14</v>
      </c>
      <c r="B38" s="11" t="s">
        <v>110</v>
      </c>
      <c r="C38" s="17">
        <v>0.01</v>
      </c>
      <c r="D38" s="8">
        <f t="shared" si="1"/>
        <v>0</v>
      </c>
    </row>
    <row r="39" spans="1:7" x14ac:dyDescent="0.2">
      <c r="A39" s="4" t="s">
        <v>16</v>
      </c>
      <c r="B39" s="11" t="s">
        <v>27</v>
      </c>
      <c r="C39" s="17">
        <v>6.0000000000000001E-3</v>
      </c>
      <c r="D39" s="8">
        <f t="shared" si="1"/>
        <v>0</v>
      </c>
    </row>
    <row r="40" spans="1:7" x14ac:dyDescent="0.2">
      <c r="A40" s="4" t="s">
        <v>18</v>
      </c>
      <c r="B40" s="11" t="s">
        <v>28</v>
      </c>
      <c r="C40" s="17">
        <v>2E-3</v>
      </c>
      <c r="D40" s="8">
        <f t="shared" si="1"/>
        <v>0</v>
      </c>
    </row>
    <row r="41" spans="1:7" x14ac:dyDescent="0.2">
      <c r="A41" s="4" t="s">
        <v>29</v>
      </c>
      <c r="B41" s="11" t="s">
        <v>30</v>
      </c>
      <c r="C41" s="17">
        <v>0.08</v>
      </c>
      <c r="D41" s="8">
        <f t="shared" si="1"/>
        <v>0</v>
      </c>
    </row>
    <row r="42" spans="1:7" x14ac:dyDescent="0.2">
      <c r="A42" s="119" t="s">
        <v>19</v>
      </c>
      <c r="B42" s="119"/>
      <c r="C42" s="17">
        <f>SUM(C34:C41)</f>
        <v>0.33800000000000002</v>
      </c>
      <c r="D42" s="8">
        <f>SUM(D34:D41)</f>
        <v>0</v>
      </c>
    </row>
    <row r="43" spans="1:7" ht="13.5" thickBot="1" x14ac:dyDescent="0.25">
      <c r="A43" s="133" t="s">
        <v>145</v>
      </c>
      <c r="B43" s="133"/>
      <c r="C43" s="133"/>
      <c r="D43" s="133"/>
    </row>
    <row r="44" spans="1:7" x14ac:dyDescent="0.2">
      <c r="A44" s="7" t="s">
        <v>32</v>
      </c>
      <c r="B44" s="121" t="s">
        <v>33</v>
      </c>
      <c r="C44" s="123"/>
      <c r="D44" s="7" t="s">
        <v>5</v>
      </c>
      <c r="F44" s="117" t="s">
        <v>129</v>
      </c>
      <c r="G44" s="118"/>
    </row>
    <row r="45" spans="1:7" ht="13.5" thickBot="1" x14ac:dyDescent="0.25">
      <c r="A45" s="4" t="s">
        <v>6</v>
      </c>
      <c r="B45" s="127" t="s">
        <v>34</v>
      </c>
      <c r="C45" s="128"/>
      <c r="D45" s="10">
        <f>IF((22*2*G45)-(0.06*D18)&lt;0,0,(22*2*G45)-(0.06*D18))</f>
        <v>0</v>
      </c>
      <c r="F45" s="20" t="s">
        <v>130</v>
      </c>
      <c r="G45" s="22"/>
    </row>
    <row r="46" spans="1:7" x14ac:dyDescent="0.2">
      <c r="A46" s="4" t="s">
        <v>8</v>
      </c>
      <c r="B46" s="127" t="s">
        <v>55</v>
      </c>
      <c r="C46" s="128"/>
      <c r="D46" s="10">
        <f>22*(G47-G48)</f>
        <v>0</v>
      </c>
      <c r="F46" s="115" t="s">
        <v>131</v>
      </c>
      <c r="G46" s="116"/>
    </row>
    <row r="47" spans="1:7" x14ac:dyDescent="0.2">
      <c r="A47" s="4" t="s">
        <v>10</v>
      </c>
      <c r="B47" s="127" t="s">
        <v>56</v>
      </c>
      <c r="C47" s="128"/>
      <c r="D47" s="10">
        <f>30*G50</f>
        <v>0</v>
      </c>
      <c r="F47" s="18" t="s">
        <v>132</v>
      </c>
      <c r="G47" s="23"/>
    </row>
    <row r="48" spans="1:7" ht="13.5" thickBot="1" x14ac:dyDescent="0.25">
      <c r="A48" s="4" t="s">
        <v>12</v>
      </c>
      <c r="B48" s="127" t="s">
        <v>57</v>
      </c>
      <c r="C48" s="128"/>
      <c r="D48" s="10">
        <f>0.5*G52</f>
        <v>0</v>
      </c>
      <c r="F48" s="20" t="s">
        <v>133</v>
      </c>
      <c r="G48" s="22">
        <f>G47*1%</f>
        <v>0</v>
      </c>
    </row>
    <row r="49" spans="1:7" x14ac:dyDescent="0.2">
      <c r="A49" s="4" t="s">
        <v>14</v>
      </c>
      <c r="B49" s="127" t="s">
        <v>58</v>
      </c>
      <c r="C49" s="128"/>
      <c r="D49" s="10">
        <f>(G54*0.0276*6)/12</f>
        <v>0</v>
      </c>
      <c r="F49" s="117" t="s">
        <v>134</v>
      </c>
      <c r="G49" s="118"/>
    </row>
    <row r="50" spans="1:7" ht="13.5" thickBot="1" x14ac:dyDescent="0.25">
      <c r="A50" s="121" t="s">
        <v>19</v>
      </c>
      <c r="B50" s="122"/>
      <c r="C50" s="123"/>
      <c r="D50" s="10">
        <f>SUM(D45:D49)</f>
        <v>0</v>
      </c>
      <c r="F50" s="20" t="s">
        <v>135</v>
      </c>
      <c r="G50" s="22"/>
    </row>
    <row r="51" spans="1:7" x14ac:dyDescent="0.2">
      <c r="A51" s="132" t="s">
        <v>146</v>
      </c>
      <c r="B51" s="132"/>
      <c r="C51" s="132"/>
      <c r="D51" s="132"/>
      <c r="F51" s="117" t="s">
        <v>345</v>
      </c>
      <c r="G51" s="118"/>
    </row>
    <row r="52" spans="1:7" ht="13.5" thickBot="1" x14ac:dyDescent="0.25">
      <c r="A52" s="7">
        <v>2</v>
      </c>
      <c r="B52" s="121" t="s">
        <v>35</v>
      </c>
      <c r="C52" s="123"/>
      <c r="D52" s="7" t="s">
        <v>5</v>
      </c>
      <c r="F52" s="20" t="s">
        <v>346</v>
      </c>
      <c r="G52" s="22"/>
    </row>
    <row r="53" spans="1:7" ht="15" customHeight="1" x14ac:dyDescent="0.2">
      <c r="A53" s="4" t="s">
        <v>21</v>
      </c>
      <c r="B53" s="127" t="s">
        <v>136</v>
      </c>
      <c r="C53" s="128"/>
      <c r="D53" s="8">
        <f>D31</f>
        <v>0</v>
      </c>
      <c r="F53" s="117" t="s">
        <v>347</v>
      </c>
      <c r="G53" s="118"/>
    </row>
    <row r="54" spans="1:7" ht="13.5" thickBot="1" x14ac:dyDescent="0.25">
      <c r="A54" s="4" t="s">
        <v>22</v>
      </c>
      <c r="B54" s="127" t="s">
        <v>119</v>
      </c>
      <c r="C54" s="128"/>
      <c r="D54" s="8">
        <f>D42</f>
        <v>0</v>
      </c>
      <c r="F54" s="20" t="s">
        <v>348</v>
      </c>
      <c r="G54" s="22"/>
    </row>
    <row r="55" spans="1:7" x14ac:dyDescent="0.2">
      <c r="A55" s="4" t="s">
        <v>32</v>
      </c>
      <c r="B55" s="127" t="s">
        <v>33</v>
      </c>
      <c r="C55" s="128"/>
      <c r="D55" s="8">
        <f>D50</f>
        <v>0</v>
      </c>
    </row>
    <row r="56" spans="1:7" x14ac:dyDescent="0.2">
      <c r="A56" s="121" t="s">
        <v>19</v>
      </c>
      <c r="B56" s="122"/>
      <c r="C56" s="123"/>
      <c r="D56" s="9">
        <f>SUM(D53:D55)</f>
        <v>0</v>
      </c>
    </row>
    <row r="57" spans="1:7" x14ac:dyDescent="0.2">
      <c r="A57" s="125" t="s">
        <v>138</v>
      </c>
      <c r="B57" s="125"/>
      <c r="C57" s="125"/>
      <c r="D57" s="125"/>
    </row>
    <row r="58" spans="1:7" x14ac:dyDescent="0.2">
      <c r="A58" s="7">
        <v>3</v>
      </c>
      <c r="B58" s="15" t="s">
        <v>37</v>
      </c>
      <c r="C58" s="7" t="s">
        <v>23</v>
      </c>
      <c r="D58" s="7" t="s">
        <v>5</v>
      </c>
    </row>
    <row r="59" spans="1:7" x14ac:dyDescent="0.2">
      <c r="A59" s="4" t="s">
        <v>6</v>
      </c>
      <c r="B59" s="16" t="s">
        <v>38</v>
      </c>
      <c r="C59" s="24">
        <f>0.039*(1/12)</f>
        <v>3.2499999999999999E-3</v>
      </c>
      <c r="D59" s="10">
        <f>C59*($D$24+$D$31)</f>
        <v>0</v>
      </c>
    </row>
    <row r="60" spans="1:7" ht="25.5" x14ac:dyDescent="0.2">
      <c r="A60" s="4" t="s">
        <v>8</v>
      </c>
      <c r="B60" s="16" t="s">
        <v>141</v>
      </c>
      <c r="C60" s="24">
        <f>C41*C59</f>
        <v>2.5999999999999998E-4</v>
      </c>
      <c r="D60" s="10">
        <f t="shared" ref="D60:D62" si="2">C60*($D$24+$D$31)</f>
        <v>0</v>
      </c>
    </row>
    <row r="61" spans="1:7" x14ac:dyDescent="0.2">
      <c r="A61" s="4" t="s">
        <v>10</v>
      </c>
      <c r="B61" s="16" t="s">
        <v>39</v>
      </c>
      <c r="C61" s="24">
        <f>0.8961*(7/30)*(1/12)</f>
        <v>1.7424166666666664E-2</v>
      </c>
      <c r="D61" s="10">
        <f t="shared" si="2"/>
        <v>0</v>
      </c>
    </row>
    <row r="62" spans="1:7" x14ac:dyDescent="0.2">
      <c r="A62" s="4" t="s">
        <v>12</v>
      </c>
      <c r="B62" s="16" t="s">
        <v>142</v>
      </c>
      <c r="C62" s="24">
        <f>C42*C61</f>
        <v>5.889368333333333E-3</v>
      </c>
      <c r="D62" s="10">
        <f t="shared" si="2"/>
        <v>0</v>
      </c>
    </row>
    <row r="63" spans="1:7" x14ac:dyDescent="0.2">
      <c r="A63" s="4" t="s">
        <v>14</v>
      </c>
      <c r="B63" s="16" t="s">
        <v>306</v>
      </c>
      <c r="C63" s="24">
        <f>(0.039+0.8961)*0.4*C41</f>
        <v>2.9923200000000004E-2</v>
      </c>
      <c r="D63" s="10">
        <f>C63*($D$24+$D$31+D59+D61)</f>
        <v>0</v>
      </c>
    </row>
    <row r="64" spans="1:7" x14ac:dyDescent="0.2">
      <c r="A64" s="119" t="s">
        <v>19</v>
      </c>
      <c r="B64" s="119"/>
      <c r="C64" s="119"/>
      <c r="D64" s="13">
        <f>SUM(D59:D63)</f>
        <v>0</v>
      </c>
    </row>
    <row r="65" spans="1:4" x14ac:dyDescent="0.2">
      <c r="A65" s="120" t="s">
        <v>122</v>
      </c>
      <c r="B65" s="120"/>
      <c r="C65" s="120"/>
      <c r="D65" s="120"/>
    </row>
    <row r="66" spans="1:4" x14ac:dyDescent="0.2">
      <c r="A66" s="7">
        <v>4</v>
      </c>
      <c r="B66" s="15" t="s">
        <v>42</v>
      </c>
      <c r="C66" s="7" t="s">
        <v>23</v>
      </c>
      <c r="D66" s="7" t="s">
        <v>5</v>
      </c>
    </row>
    <row r="67" spans="1:4" x14ac:dyDescent="0.2">
      <c r="A67" s="4" t="s">
        <v>6</v>
      </c>
      <c r="B67" s="16" t="s">
        <v>41</v>
      </c>
      <c r="C67" s="24">
        <f>(0*30)/30/12</f>
        <v>0</v>
      </c>
      <c r="D67" s="8">
        <f t="shared" ref="D67:D72" si="3">C67*($D$24+$D$56+$D$64)</f>
        <v>0</v>
      </c>
    </row>
    <row r="68" spans="1:4" x14ac:dyDescent="0.2">
      <c r="A68" s="4" t="s">
        <v>8</v>
      </c>
      <c r="B68" s="16" t="s">
        <v>59</v>
      </c>
      <c r="C68" s="24">
        <f>(0.0184*1)/30/12</f>
        <v>5.1111111111111115E-5</v>
      </c>
      <c r="D68" s="8">
        <f t="shared" si="3"/>
        <v>0</v>
      </c>
    </row>
    <row r="69" spans="1:4" x14ac:dyDescent="0.2">
      <c r="A69" s="4" t="s">
        <v>10</v>
      </c>
      <c r="B69" s="25" t="s">
        <v>60</v>
      </c>
      <c r="C69" s="24">
        <f>(0.0593*5)/30/12</f>
        <v>8.2361111111111101E-4</v>
      </c>
      <c r="D69" s="8">
        <f t="shared" si="3"/>
        <v>0</v>
      </c>
    </row>
    <row r="70" spans="1:4" x14ac:dyDescent="0.2">
      <c r="A70" s="4" t="s">
        <v>12</v>
      </c>
      <c r="B70" s="25" t="s">
        <v>140</v>
      </c>
      <c r="C70" s="24">
        <f>(0.0092*2)/30/12</f>
        <v>5.1111111111111115E-5</v>
      </c>
      <c r="D70" s="8">
        <f t="shared" si="3"/>
        <v>0</v>
      </c>
    </row>
    <row r="71" spans="1:4" x14ac:dyDescent="0.2">
      <c r="A71" s="4" t="s">
        <v>14</v>
      </c>
      <c r="B71" s="25" t="s">
        <v>61</v>
      </c>
      <c r="C71" s="24">
        <f>(0.0184*2)/30/12</f>
        <v>1.0222222222222223E-4</v>
      </c>
      <c r="D71" s="8">
        <f t="shared" si="3"/>
        <v>0</v>
      </c>
    </row>
    <row r="72" spans="1:4" x14ac:dyDescent="0.2">
      <c r="A72" s="4" t="s">
        <v>16</v>
      </c>
      <c r="B72" s="25" t="s">
        <v>62</v>
      </c>
      <c r="C72" s="24">
        <f>(0.0276*180)/30/12</f>
        <v>1.38E-2</v>
      </c>
      <c r="D72" s="8">
        <f t="shared" si="3"/>
        <v>0</v>
      </c>
    </row>
    <row r="73" spans="1:4" x14ac:dyDescent="0.2">
      <c r="A73" s="121" t="s">
        <v>19</v>
      </c>
      <c r="B73" s="122"/>
      <c r="C73" s="123"/>
      <c r="D73" s="9">
        <f>SUM(D67:D72)</f>
        <v>0</v>
      </c>
    </row>
    <row r="74" spans="1:4" x14ac:dyDescent="0.2">
      <c r="A74" s="125" t="s">
        <v>123</v>
      </c>
      <c r="B74" s="125"/>
      <c r="C74" s="125"/>
      <c r="D74" s="125"/>
    </row>
    <row r="75" spans="1:4" x14ac:dyDescent="0.2">
      <c r="A75" s="7">
        <v>5</v>
      </c>
      <c r="B75" s="121" t="s">
        <v>44</v>
      </c>
      <c r="C75" s="123"/>
      <c r="D75" s="7" t="s">
        <v>5</v>
      </c>
    </row>
    <row r="76" spans="1:4" x14ac:dyDescent="0.2">
      <c r="A76" s="4" t="s">
        <v>6</v>
      </c>
      <c r="B76" s="127" t="s">
        <v>45</v>
      </c>
      <c r="C76" s="128"/>
      <c r="D76" s="8">
        <f>Unif!F25</f>
        <v>0</v>
      </c>
    </row>
    <row r="77" spans="1:4" x14ac:dyDescent="0.2">
      <c r="A77" s="4" t="s">
        <v>8</v>
      </c>
      <c r="B77" s="127" t="s">
        <v>139</v>
      </c>
      <c r="C77" s="128"/>
      <c r="D77" s="8">
        <f>Mat!F59</f>
        <v>0</v>
      </c>
    </row>
    <row r="78" spans="1:4" x14ac:dyDescent="0.2">
      <c r="A78" s="4" t="s">
        <v>10</v>
      </c>
      <c r="B78" s="127" t="s">
        <v>84</v>
      </c>
      <c r="C78" s="128"/>
      <c r="D78" s="8">
        <f>'EPI''s'!F18</f>
        <v>0</v>
      </c>
    </row>
    <row r="79" spans="1:4" x14ac:dyDescent="0.2">
      <c r="A79" s="4" t="s">
        <v>12</v>
      </c>
      <c r="B79" s="139" t="s">
        <v>85</v>
      </c>
      <c r="C79" s="139"/>
      <c r="D79" s="8">
        <f>'F&amp;E'!F27</f>
        <v>0</v>
      </c>
    </row>
    <row r="80" spans="1:4" x14ac:dyDescent="0.2">
      <c r="A80" s="121" t="s">
        <v>19</v>
      </c>
      <c r="B80" s="122"/>
      <c r="C80" s="123"/>
      <c r="D80" s="9">
        <f>SUM(D76:D79)</f>
        <v>0</v>
      </c>
    </row>
    <row r="81" spans="1:4" x14ac:dyDescent="0.2">
      <c r="A81" s="136" t="s">
        <v>124</v>
      </c>
      <c r="B81" s="137"/>
      <c r="C81" s="137"/>
      <c r="D81" s="138"/>
    </row>
    <row r="82" spans="1:4" x14ac:dyDescent="0.2">
      <c r="A82" s="7">
        <v>6</v>
      </c>
      <c r="B82" s="7" t="s">
        <v>137</v>
      </c>
      <c r="C82" s="7" t="s">
        <v>23</v>
      </c>
      <c r="D82" s="7" t="s">
        <v>5</v>
      </c>
    </row>
    <row r="83" spans="1:4" x14ac:dyDescent="0.2">
      <c r="A83" s="4" t="s">
        <v>6</v>
      </c>
      <c r="B83" s="11" t="s">
        <v>47</v>
      </c>
      <c r="C83" s="17"/>
      <c r="D83" s="10" t="s">
        <v>53</v>
      </c>
    </row>
    <row r="84" spans="1:4" x14ac:dyDescent="0.2">
      <c r="A84" s="4" t="s">
        <v>8</v>
      </c>
      <c r="B84" s="11" t="s">
        <v>48</v>
      </c>
      <c r="C84" s="17"/>
      <c r="D84" s="10" t="s">
        <v>53</v>
      </c>
    </row>
    <row r="85" spans="1:4" x14ac:dyDescent="0.2">
      <c r="A85" s="4" t="s">
        <v>10</v>
      </c>
      <c r="B85" s="11" t="s">
        <v>49</v>
      </c>
      <c r="C85" s="17">
        <f>SUM(C86:C88)</f>
        <v>0</v>
      </c>
      <c r="D85" s="10" t="s">
        <v>53</v>
      </c>
    </row>
    <row r="86" spans="1:4" x14ac:dyDescent="0.2">
      <c r="A86" s="106" t="s">
        <v>307</v>
      </c>
      <c r="B86" s="11" t="s">
        <v>308</v>
      </c>
      <c r="C86" s="17"/>
      <c r="D86" s="10" t="s">
        <v>53</v>
      </c>
    </row>
    <row r="87" spans="1:4" x14ac:dyDescent="0.2">
      <c r="A87" s="106" t="s">
        <v>309</v>
      </c>
      <c r="B87" s="11" t="s">
        <v>310</v>
      </c>
      <c r="C87" s="17"/>
      <c r="D87" s="10" t="s">
        <v>53</v>
      </c>
    </row>
    <row r="88" spans="1:4" x14ac:dyDescent="0.2">
      <c r="A88" s="106" t="s">
        <v>311</v>
      </c>
      <c r="B88" s="11" t="s">
        <v>312</v>
      </c>
      <c r="C88" s="17"/>
      <c r="D88" s="10" t="s">
        <v>53</v>
      </c>
    </row>
    <row r="89" spans="1:4" ht="14.1" customHeight="1" x14ac:dyDescent="0.2">
      <c r="A89" s="121" t="s">
        <v>19</v>
      </c>
      <c r="B89" s="123"/>
      <c r="C89" s="17">
        <f>((1+C83)/(1-C85-C84)-1)</f>
        <v>0</v>
      </c>
      <c r="D89" s="9">
        <f>C89*D96</f>
        <v>0</v>
      </c>
    </row>
    <row r="90" spans="1:4" x14ac:dyDescent="0.2">
      <c r="A90" s="111" t="s">
        <v>50</v>
      </c>
      <c r="B90" s="111"/>
      <c r="C90" s="111"/>
      <c r="D90" s="111"/>
    </row>
    <row r="91" spans="1:4" x14ac:dyDescent="0.2">
      <c r="A91" s="4" t="s">
        <v>6</v>
      </c>
      <c r="B91" s="127" t="s">
        <v>3</v>
      </c>
      <c r="C91" s="128"/>
      <c r="D91" s="8">
        <f>D24</f>
        <v>0</v>
      </c>
    </row>
    <row r="92" spans="1:4" x14ac:dyDescent="0.2">
      <c r="A92" s="4" t="s">
        <v>8</v>
      </c>
      <c r="B92" s="127" t="s">
        <v>20</v>
      </c>
      <c r="C92" s="128"/>
      <c r="D92" s="8">
        <f>D56</f>
        <v>0</v>
      </c>
    </row>
    <row r="93" spans="1:4" x14ac:dyDescent="0.2">
      <c r="A93" s="4" t="s">
        <v>10</v>
      </c>
      <c r="B93" s="127" t="s">
        <v>36</v>
      </c>
      <c r="C93" s="128"/>
      <c r="D93" s="8">
        <f>D64</f>
        <v>0</v>
      </c>
    </row>
    <row r="94" spans="1:4" x14ac:dyDescent="0.2">
      <c r="A94" s="4" t="s">
        <v>12</v>
      </c>
      <c r="B94" s="127" t="s">
        <v>40</v>
      </c>
      <c r="C94" s="128"/>
      <c r="D94" s="8">
        <f>D73</f>
        <v>0</v>
      </c>
    </row>
    <row r="95" spans="1:4" x14ac:dyDescent="0.2">
      <c r="A95" s="4" t="s">
        <v>14</v>
      </c>
      <c r="B95" s="127" t="s">
        <v>43</v>
      </c>
      <c r="C95" s="128"/>
      <c r="D95" s="8">
        <f>D80</f>
        <v>0</v>
      </c>
    </row>
    <row r="96" spans="1:4" x14ac:dyDescent="0.2">
      <c r="A96" s="121" t="s">
        <v>51</v>
      </c>
      <c r="B96" s="122"/>
      <c r="C96" s="123"/>
      <c r="D96" s="8">
        <f>SUM(D91:D95)</f>
        <v>0</v>
      </c>
    </row>
    <row r="97" spans="1:4" x14ac:dyDescent="0.2">
      <c r="A97" s="4" t="s">
        <v>16</v>
      </c>
      <c r="B97" s="127" t="s">
        <v>46</v>
      </c>
      <c r="C97" s="128"/>
      <c r="D97" s="8">
        <f>D89</f>
        <v>0</v>
      </c>
    </row>
    <row r="98" spans="1:4" ht="14.1" customHeight="1" x14ac:dyDescent="0.2">
      <c r="A98" s="121" t="s">
        <v>274</v>
      </c>
      <c r="B98" s="122"/>
      <c r="C98" s="123"/>
      <c r="D98" s="9">
        <f>ROUND(SUM(D96:D97),2)</f>
        <v>0</v>
      </c>
    </row>
    <row r="99" spans="1:4" ht="42" customHeight="1" x14ac:dyDescent="0.2">
      <c r="A99" s="126" t="s">
        <v>275</v>
      </c>
      <c r="B99" s="126"/>
      <c r="C99" s="126"/>
      <c r="D99" s="126"/>
    </row>
    <row r="100" spans="1:4" ht="27" customHeight="1" x14ac:dyDescent="0.2">
      <c r="A100" s="114" t="s">
        <v>349</v>
      </c>
      <c r="B100" s="114"/>
      <c r="C100" s="114"/>
      <c r="D100" s="114"/>
    </row>
  </sheetData>
  <mergeCells count="73">
    <mergeCell ref="B14:C14"/>
    <mergeCell ref="F51:G51"/>
    <mergeCell ref="F53:G53"/>
    <mergeCell ref="B9:C9"/>
    <mergeCell ref="B13:C13"/>
    <mergeCell ref="A26:D26"/>
    <mergeCell ref="B15:C15"/>
    <mergeCell ref="A16:D16"/>
    <mergeCell ref="B17:C17"/>
    <mergeCell ref="B18:C18"/>
    <mergeCell ref="B19:C19"/>
    <mergeCell ref="B20:C20"/>
    <mergeCell ref="B21:C21"/>
    <mergeCell ref="B22:C22"/>
    <mergeCell ref="B23:C23"/>
    <mergeCell ref="A24:C24"/>
    <mergeCell ref="A1:D1"/>
    <mergeCell ref="A2:D2"/>
    <mergeCell ref="A3:D3"/>
    <mergeCell ref="A4:D4"/>
    <mergeCell ref="A5:D5"/>
    <mergeCell ref="A6:D6"/>
    <mergeCell ref="B7:C7"/>
    <mergeCell ref="B10:C10"/>
    <mergeCell ref="B11:C11"/>
    <mergeCell ref="B12:C12"/>
    <mergeCell ref="B8:C8"/>
    <mergeCell ref="A25:D25"/>
    <mergeCell ref="B49:C49"/>
    <mergeCell ref="F49:G49"/>
    <mergeCell ref="A31:C31"/>
    <mergeCell ref="A32:D32"/>
    <mergeCell ref="F33:G33"/>
    <mergeCell ref="A42:B42"/>
    <mergeCell ref="A43:D43"/>
    <mergeCell ref="B44:C44"/>
    <mergeCell ref="F44:G44"/>
    <mergeCell ref="B45:C45"/>
    <mergeCell ref="B46:C46"/>
    <mergeCell ref="F46:G46"/>
    <mergeCell ref="B47:C47"/>
    <mergeCell ref="B48:C48"/>
    <mergeCell ref="A74:D74"/>
    <mergeCell ref="A50:C50"/>
    <mergeCell ref="A51:D51"/>
    <mergeCell ref="B52:C52"/>
    <mergeCell ref="B53:C53"/>
    <mergeCell ref="B54:C54"/>
    <mergeCell ref="B55:C55"/>
    <mergeCell ref="A56:C56"/>
    <mergeCell ref="A57:D57"/>
    <mergeCell ref="A64:C64"/>
    <mergeCell ref="A65:D65"/>
    <mergeCell ref="A73:C73"/>
    <mergeCell ref="B93:C93"/>
    <mergeCell ref="B75:C75"/>
    <mergeCell ref="B76:C76"/>
    <mergeCell ref="B77:C77"/>
    <mergeCell ref="B78:C78"/>
    <mergeCell ref="B79:C79"/>
    <mergeCell ref="A80:C80"/>
    <mergeCell ref="A81:D81"/>
    <mergeCell ref="A89:B89"/>
    <mergeCell ref="A90:D90"/>
    <mergeCell ref="B91:C91"/>
    <mergeCell ref="B92:C92"/>
    <mergeCell ref="A99:D99"/>
    <mergeCell ref="A100:D100"/>
    <mergeCell ref="B94:C94"/>
    <mergeCell ref="B95:C95"/>
    <mergeCell ref="A96:C96"/>
    <mergeCell ref="B97:C97"/>
    <mergeCell ref="A98:C98"/>
  </mergeCells>
  <dataValidations disablePrompts="1" count="1">
    <dataValidation type="list" allowBlank="1" showInputMessage="1" showErrorMessage="1" sqref="D8">
      <formula1>"Lucro Presumido,Lucro Real,Simples Nacional"</formula1>
    </dataValidation>
  </dataValidation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zoomScaleNormal="100" zoomScaleSheetLayoutView="100" workbookViewId="0">
      <selection activeCell="D63" sqref="D63"/>
    </sheetView>
  </sheetViews>
  <sheetFormatPr defaultColWidth="8.85546875" defaultRowHeight="12.75" x14ac:dyDescent="0.2"/>
  <cols>
    <col min="1" max="1" width="3.85546875" style="3" customWidth="1"/>
    <col min="2" max="4" width="35.85546875" style="3" customWidth="1"/>
    <col min="5" max="5" width="4.85546875" style="3" customWidth="1"/>
    <col min="6" max="6" width="29.28515625" style="3" customWidth="1"/>
    <col min="7" max="16384" width="8.85546875" style="3"/>
  </cols>
  <sheetData>
    <row r="1" spans="1:4" ht="69.95" customHeight="1" x14ac:dyDescent="0.2">
      <c r="A1" s="135"/>
      <c r="B1" s="135"/>
      <c r="C1" s="135"/>
      <c r="D1" s="135"/>
    </row>
    <row r="2" spans="1:4" ht="15" x14ac:dyDescent="0.2">
      <c r="A2" s="113" t="s">
        <v>314</v>
      </c>
      <c r="B2" s="113"/>
      <c r="C2" s="113"/>
      <c r="D2" s="113"/>
    </row>
    <row r="3" spans="1:4" ht="15" x14ac:dyDescent="0.2">
      <c r="A3" s="113" t="s">
        <v>313</v>
      </c>
      <c r="B3" s="113"/>
      <c r="C3" s="113"/>
      <c r="D3" s="113"/>
    </row>
    <row r="4" spans="1:4" ht="45" customHeight="1" x14ac:dyDescent="0.2">
      <c r="A4" s="113" t="s">
        <v>315</v>
      </c>
      <c r="B4" s="113"/>
      <c r="C4" s="113"/>
      <c r="D4" s="113"/>
    </row>
    <row r="5" spans="1:4" ht="15" x14ac:dyDescent="0.2">
      <c r="A5" s="134"/>
      <c r="B5" s="134"/>
      <c r="C5" s="134"/>
      <c r="D5" s="134"/>
    </row>
    <row r="6" spans="1:4" x14ac:dyDescent="0.2">
      <c r="A6" s="129" t="s">
        <v>0</v>
      </c>
      <c r="B6" s="129"/>
      <c r="C6" s="129"/>
      <c r="D6" s="129"/>
    </row>
    <row r="7" spans="1:4" ht="15" customHeight="1" x14ac:dyDescent="0.2">
      <c r="A7" s="4">
        <v>1</v>
      </c>
      <c r="B7" s="127" t="s">
        <v>114</v>
      </c>
      <c r="C7" s="128"/>
      <c r="D7" s="4" t="s">
        <v>191</v>
      </c>
    </row>
    <row r="8" spans="1:4" ht="15" customHeight="1" x14ac:dyDescent="0.2">
      <c r="A8" s="107">
        <v>2</v>
      </c>
      <c r="B8" s="127" t="s">
        <v>344</v>
      </c>
      <c r="C8" s="128"/>
      <c r="D8" s="107"/>
    </row>
    <row r="9" spans="1:4" ht="15" customHeight="1" x14ac:dyDescent="0.2">
      <c r="A9" s="107">
        <v>3</v>
      </c>
      <c r="B9" s="127" t="s">
        <v>343</v>
      </c>
      <c r="C9" s="128"/>
      <c r="D9" s="8"/>
    </row>
    <row r="10" spans="1:4" x14ac:dyDescent="0.2">
      <c r="A10" s="107">
        <v>4</v>
      </c>
      <c r="B10" s="127" t="s">
        <v>1</v>
      </c>
      <c r="C10" s="128"/>
      <c r="D10" s="4" t="s">
        <v>63</v>
      </c>
    </row>
    <row r="11" spans="1:4" ht="14.1" customHeight="1" x14ac:dyDescent="0.2">
      <c r="A11" s="107">
        <v>5</v>
      </c>
      <c r="B11" s="127" t="s">
        <v>2</v>
      </c>
      <c r="C11" s="128"/>
      <c r="D11" s="5"/>
    </row>
    <row r="12" spans="1:4" ht="15" customHeight="1" x14ac:dyDescent="0.2">
      <c r="A12" s="107">
        <v>6</v>
      </c>
      <c r="B12" s="127" t="s">
        <v>115</v>
      </c>
      <c r="C12" s="128"/>
      <c r="D12" s="4" t="s">
        <v>190</v>
      </c>
    </row>
    <row r="13" spans="1:4" ht="14.1" customHeight="1" x14ac:dyDescent="0.2">
      <c r="A13" s="107">
        <v>7</v>
      </c>
      <c r="B13" s="127" t="s">
        <v>116</v>
      </c>
      <c r="C13" s="128"/>
      <c r="D13" s="6"/>
    </row>
    <row r="14" spans="1:4" ht="14.1" customHeight="1" x14ac:dyDescent="0.2">
      <c r="A14" s="107">
        <v>8</v>
      </c>
      <c r="B14" s="127" t="s">
        <v>316</v>
      </c>
      <c r="C14" s="128"/>
      <c r="D14" s="4"/>
    </row>
    <row r="15" spans="1:4" ht="14.1" customHeight="1" x14ac:dyDescent="0.2">
      <c r="A15" s="130" t="s">
        <v>113</v>
      </c>
      <c r="B15" s="130"/>
      <c r="C15" s="130"/>
      <c r="D15" s="130"/>
    </row>
    <row r="16" spans="1:4" x14ac:dyDescent="0.2">
      <c r="A16" s="7">
        <v>1</v>
      </c>
      <c r="B16" s="121" t="s">
        <v>4</v>
      </c>
      <c r="C16" s="123"/>
      <c r="D16" s="7" t="s">
        <v>5</v>
      </c>
    </row>
    <row r="17" spans="1:7" x14ac:dyDescent="0.2">
      <c r="A17" s="4" t="s">
        <v>6</v>
      </c>
      <c r="B17" s="127" t="s">
        <v>7</v>
      </c>
      <c r="C17" s="128"/>
      <c r="D17" s="8">
        <f>D11</f>
        <v>0</v>
      </c>
    </row>
    <row r="18" spans="1:7" ht="15" x14ac:dyDescent="0.2">
      <c r="A18" s="4" t="s">
        <v>8</v>
      </c>
      <c r="B18" s="127" t="s">
        <v>9</v>
      </c>
      <c r="C18" s="128"/>
      <c r="D18" s="8" t="s">
        <v>53</v>
      </c>
    </row>
    <row r="19" spans="1:7" ht="15" x14ac:dyDescent="0.2">
      <c r="A19" s="4" t="s">
        <v>10</v>
      </c>
      <c r="B19" s="127" t="s">
        <v>11</v>
      </c>
      <c r="C19" s="128"/>
      <c r="D19" s="8" t="s">
        <v>53</v>
      </c>
    </row>
    <row r="20" spans="1:7" ht="15" x14ac:dyDescent="0.2">
      <c r="A20" s="4" t="s">
        <v>12</v>
      </c>
      <c r="B20" s="127" t="s">
        <v>13</v>
      </c>
      <c r="C20" s="128"/>
      <c r="D20" s="8" t="s">
        <v>53</v>
      </c>
    </row>
    <row r="21" spans="1:7" ht="15" x14ac:dyDescent="0.2">
      <c r="A21" s="4" t="s">
        <v>14</v>
      </c>
      <c r="B21" s="127" t="s">
        <v>15</v>
      </c>
      <c r="C21" s="128"/>
      <c r="D21" s="8" t="s">
        <v>53</v>
      </c>
    </row>
    <row r="22" spans="1:7" ht="15" x14ac:dyDescent="0.2">
      <c r="A22" s="4" t="s">
        <v>16</v>
      </c>
      <c r="B22" s="127" t="s">
        <v>17</v>
      </c>
      <c r="C22" s="128"/>
      <c r="D22" s="8" t="s">
        <v>53</v>
      </c>
    </row>
    <row r="23" spans="1:7" ht="14.1" x14ac:dyDescent="0.2">
      <c r="A23" s="121" t="s">
        <v>19</v>
      </c>
      <c r="B23" s="122"/>
      <c r="C23" s="123"/>
      <c r="D23" s="9">
        <f>SUM(D17:D22)</f>
        <v>0</v>
      </c>
    </row>
    <row r="24" spans="1:7" ht="14.1" customHeight="1" x14ac:dyDescent="0.2">
      <c r="A24" s="130" t="s">
        <v>121</v>
      </c>
      <c r="B24" s="130"/>
      <c r="C24" s="130"/>
      <c r="D24" s="130"/>
    </row>
    <row r="25" spans="1:7" x14ac:dyDescent="0.2">
      <c r="A25" s="131" t="s">
        <v>144</v>
      </c>
      <c r="B25" s="131"/>
      <c r="C25" s="131"/>
      <c r="D25" s="131"/>
    </row>
    <row r="26" spans="1:7" ht="15" customHeight="1" x14ac:dyDescent="0.2">
      <c r="A26" s="7" t="s">
        <v>21</v>
      </c>
      <c r="B26" s="15" t="s">
        <v>118</v>
      </c>
      <c r="C26" s="7" t="s">
        <v>23</v>
      </c>
      <c r="D26" s="7" t="s">
        <v>5</v>
      </c>
    </row>
    <row r="27" spans="1:7" x14ac:dyDescent="0.2">
      <c r="A27" s="4" t="s">
        <v>6</v>
      </c>
      <c r="B27" s="16" t="s">
        <v>112</v>
      </c>
      <c r="C27" s="17">
        <f>1/12</f>
        <v>8.3333333333333329E-2</v>
      </c>
      <c r="D27" s="10">
        <f>C27*$D$23</f>
        <v>0</v>
      </c>
    </row>
    <row r="28" spans="1:7" x14ac:dyDescent="0.2">
      <c r="A28" s="4" t="s">
        <v>8</v>
      </c>
      <c r="B28" s="14" t="s">
        <v>41</v>
      </c>
      <c r="C28" s="17">
        <f>1/12</f>
        <v>8.3333333333333329E-2</v>
      </c>
      <c r="D28" s="10">
        <f t="shared" ref="D28:D29" si="0">C28*$D$23</f>
        <v>0</v>
      </c>
    </row>
    <row r="29" spans="1:7" x14ac:dyDescent="0.2">
      <c r="A29" s="4" t="s">
        <v>10</v>
      </c>
      <c r="B29" s="16" t="s">
        <v>117</v>
      </c>
      <c r="C29" s="17">
        <f>1/3*1/12</f>
        <v>2.7777777777777776E-2</v>
      </c>
      <c r="D29" s="10">
        <f t="shared" si="0"/>
        <v>0</v>
      </c>
    </row>
    <row r="30" spans="1:7" ht="14.1" x14ac:dyDescent="0.2">
      <c r="A30" s="121" t="s">
        <v>19</v>
      </c>
      <c r="B30" s="122"/>
      <c r="C30" s="123"/>
      <c r="D30" s="10">
        <f>SUM(D27:D29)</f>
        <v>0</v>
      </c>
    </row>
    <row r="31" spans="1:7" ht="13.5" thickBot="1" x14ac:dyDescent="0.25">
      <c r="A31" s="132" t="s">
        <v>120</v>
      </c>
      <c r="B31" s="132"/>
      <c r="C31" s="132"/>
      <c r="D31" s="132"/>
    </row>
    <row r="32" spans="1:7" x14ac:dyDescent="0.2">
      <c r="A32" s="7" t="s">
        <v>22</v>
      </c>
      <c r="B32" s="7" t="s">
        <v>119</v>
      </c>
      <c r="C32" s="7" t="s">
        <v>23</v>
      </c>
      <c r="D32" s="7" t="s">
        <v>5</v>
      </c>
      <c r="F32" s="115" t="s">
        <v>125</v>
      </c>
      <c r="G32" s="116"/>
    </row>
    <row r="33" spans="1:7" x14ac:dyDescent="0.2">
      <c r="A33" s="4" t="s">
        <v>6</v>
      </c>
      <c r="B33" s="11" t="s">
        <v>24</v>
      </c>
      <c r="C33" s="17">
        <v>0.2</v>
      </c>
      <c r="D33" s="8">
        <f>C33*($D$23+$D$30)</f>
        <v>0</v>
      </c>
      <c r="F33" s="18" t="s">
        <v>126</v>
      </c>
      <c r="G33" s="19"/>
    </row>
    <row r="34" spans="1:7" ht="13.5" thickBot="1" x14ac:dyDescent="0.25">
      <c r="A34" s="4" t="s">
        <v>8</v>
      </c>
      <c r="B34" s="11" t="s">
        <v>25</v>
      </c>
      <c r="C34" s="17">
        <v>2.5000000000000001E-2</v>
      </c>
      <c r="D34" s="8">
        <f t="shared" ref="D34:D40" si="1">C34*($D$23+$D$30)</f>
        <v>0</v>
      </c>
      <c r="F34" s="20" t="s">
        <v>127</v>
      </c>
      <c r="G34" s="21">
        <f>D9</f>
        <v>0</v>
      </c>
    </row>
    <row r="35" spans="1:7" x14ac:dyDescent="0.2">
      <c r="A35" s="4" t="s">
        <v>10</v>
      </c>
      <c r="B35" s="11" t="s">
        <v>26</v>
      </c>
      <c r="C35" s="17">
        <f>0.01*G33*G34</f>
        <v>0</v>
      </c>
      <c r="D35" s="8">
        <f t="shared" si="1"/>
        <v>0</v>
      </c>
    </row>
    <row r="36" spans="1:7" x14ac:dyDescent="0.2">
      <c r="A36" s="4" t="s">
        <v>12</v>
      </c>
      <c r="B36" s="11" t="s">
        <v>128</v>
      </c>
      <c r="C36" s="17">
        <v>1.4999999999999999E-2</v>
      </c>
      <c r="D36" s="8">
        <f t="shared" si="1"/>
        <v>0</v>
      </c>
    </row>
    <row r="37" spans="1:7" x14ac:dyDescent="0.2">
      <c r="A37" s="4" t="s">
        <v>14</v>
      </c>
      <c r="B37" s="11" t="s">
        <v>110</v>
      </c>
      <c r="C37" s="17">
        <v>0.01</v>
      </c>
      <c r="D37" s="8">
        <f t="shared" si="1"/>
        <v>0</v>
      </c>
    </row>
    <row r="38" spans="1:7" x14ac:dyDescent="0.2">
      <c r="A38" s="4" t="s">
        <v>16</v>
      </c>
      <c r="B38" s="11" t="s">
        <v>27</v>
      </c>
      <c r="C38" s="17">
        <v>6.0000000000000001E-3</v>
      </c>
      <c r="D38" s="8">
        <f t="shared" si="1"/>
        <v>0</v>
      </c>
    </row>
    <row r="39" spans="1:7" x14ac:dyDescent="0.2">
      <c r="A39" s="4" t="s">
        <v>18</v>
      </c>
      <c r="B39" s="11" t="s">
        <v>28</v>
      </c>
      <c r="C39" s="17">
        <v>2E-3</v>
      </c>
      <c r="D39" s="8">
        <f t="shared" si="1"/>
        <v>0</v>
      </c>
    </row>
    <row r="40" spans="1:7" x14ac:dyDescent="0.2">
      <c r="A40" s="4" t="s">
        <v>29</v>
      </c>
      <c r="B40" s="11" t="s">
        <v>30</v>
      </c>
      <c r="C40" s="17">
        <v>0.08</v>
      </c>
      <c r="D40" s="8">
        <f t="shared" si="1"/>
        <v>0</v>
      </c>
    </row>
    <row r="41" spans="1:7" x14ac:dyDescent="0.2">
      <c r="A41" s="119" t="s">
        <v>19</v>
      </c>
      <c r="B41" s="119"/>
      <c r="C41" s="17">
        <f>SUM(C33:C40)</f>
        <v>0.33800000000000002</v>
      </c>
      <c r="D41" s="8">
        <f>SUM(D33:D40)</f>
        <v>0</v>
      </c>
    </row>
    <row r="42" spans="1:7" ht="13.5" thickBot="1" x14ac:dyDescent="0.25">
      <c r="A42" s="133" t="s">
        <v>145</v>
      </c>
      <c r="B42" s="133"/>
      <c r="C42" s="133"/>
      <c r="D42" s="133"/>
    </row>
    <row r="43" spans="1:7" x14ac:dyDescent="0.2">
      <c r="A43" s="7" t="s">
        <v>32</v>
      </c>
      <c r="B43" s="121" t="s">
        <v>33</v>
      </c>
      <c r="C43" s="123"/>
      <c r="D43" s="7" t="s">
        <v>5</v>
      </c>
      <c r="F43" s="117" t="s">
        <v>129</v>
      </c>
      <c r="G43" s="118"/>
    </row>
    <row r="44" spans="1:7" ht="13.5" thickBot="1" x14ac:dyDescent="0.25">
      <c r="A44" s="4" t="s">
        <v>6</v>
      </c>
      <c r="B44" s="127" t="s">
        <v>34</v>
      </c>
      <c r="C44" s="128"/>
      <c r="D44" s="10">
        <f>IF((22*2*G44)-(0.06*D17)&lt;0,0,(22*2*G44)-(0.06*D17))</f>
        <v>0</v>
      </c>
      <c r="F44" s="20" t="s">
        <v>130</v>
      </c>
      <c r="G44" s="22"/>
    </row>
    <row r="45" spans="1:7" x14ac:dyDescent="0.2">
      <c r="A45" s="4" t="s">
        <v>8</v>
      </c>
      <c r="B45" s="127" t="s">
        <v>55</v>
      </c>
      <c r="C45" s="128"/>
      <c r="D45" s="10">
        <f>22*(G46-G47)</f>
        <v>0</v>
      </c>
      <c r="F45" s="115" t="s">
        <v>131</v>
      </c>
      <c r="G45" s="116"/>
    </row>
    <row r="46" spans="1:7" x14ac:dyDescent="0.2">
      <c r="A46" s="4" t="s">
        <v>10</v>
      </c>
      <c r="B46" s="127" t="s">
        <v>56</v>
      </c>
      <c r="C46" s="128"/>
      <c r="D46" s="10">
        <f>30*G49</f>
        <v>0</v>
      </c>
      <c r="F46" s="18" t="s">
        <v>132</v>
      </c>
      <c r="G46" s="23"/>
    </row>
    <row r="47" spans="1:7" ht="13.5" thickBot="1" x14ac:dyDescent="0.25">
      <c r="A47" s="4" t="s">
        <v>12</v>
      </c>
      <c r="B47" s="127" t="s">
        <v>57</v>
      </c>
      <c r="C47" s="128"/>
      <c r="D47" s="10">
        <f>0.5*G51</f>
        <v>0</v>
      </c>
      <c r="F47" s="20" t="s">
        <v>133</v>
      </c>
      <c r="G47" s="22">
        <f>G46*1%</f>
        <v>0</v>
      </c>
    </row>
    <row r="48" spans="1:7" x14ac:dyDescent="0.2">
      <c r="A48" s="4" t="s">
        <v>14</v>
      </c>
      <c r="B48" s="127" t="s">
        <v>58</v>
      </c>
      <c r="C48" s="128"/>
      <c r="D48" s="10">
        <f>(G53*0.0276*6)/12</f>
        <v>0</v>
      </c>
      <c r="F48" s="117" t="s">
        <v>134</v>
      </c>
      <c r="G48" s="118"/>
    </row>
    <row r="49" spans="1:7" ht="13.5" thickBot="1" x14ac:dyDescent="0.25">
      <c r="A49" s="121" t="s">
        <v>19</v>
      </c>
      <c r="B49" s="122"/>
      <c r="C49" s="123"/>
      <c r="D49" s="10">
        <f>SUM(D44:D48)</f>
        <v>0</v>
      </c>
      <c r="F49" s="20" t="s">
        <v>135</v>
      </c>
      <c r="G49" s="22"/>
    </row>
    <row r="50" spans="1:7" x14ac:dyDescent="0.2">
      <c r="A50" s="132" t="s">
        <v>146</v>
      </c>
      <c r="B50" s="132"/>
      <c r="C50" s="132"/>
      <c r="D50" s="132"/>
      <c r="F50" s="117" t="s">
        <v>345</v>
      </c>
      <c r="G50" s="118"/>
    </row>
    <row r="51" spans="1:7" ht="13.5" thickBot="1" x14ac:dyDescent="0.25">
      <c r="A51" s="7">
        <v>2</v>
      </c>
      <c r="B51" s="121" t="s">
        <v>35</v>
      </c>
      <c r="C51" s="123"/>
      <c r="D51" s="7" t="s">
        <v>5</v>
      </c>
      <c r="F51" s="20" t="s">
        <v>346</v>
      </c>
      <c r="G51" s="22"/>
    </row>
    <row r="52" spans="1:7" ht="15" customHeight="1" x14ac:dyDescent="0.2">
      <c r="A52" s="4" t="s">
        <v>21</v>
      </c>
      <c r="B52" s="127" t="s">
        <v>136</v>
      </c>
      <c r="C52" s="128"/>
      <c r="D52" s="8">
        <f>D30</f>
        <v>0</v>
      </c>
      <c r="F52" s="117" t="s">
        <v>347</v>
      </c>
      <c r="G52" s="118"/>
    </row>
    <row r="53" spans="1:7" ht="13.5" thickBot="1" x14ac:dyDescent="0.25">
      <c r="A53" s="4" t="s">
        <v>22</v>
      </c>
      <c r="B53" s="127" t="s">
        <v>119</v>
      </c>
      <c r="C53" s="128"/>
      <c r="D53" s="8">
        <f>D41</f>
        <v>0</v>
      </c>
      <c r="F53" s="20" t="s">
        <v>348</v>
      </c>
      <c r="G53" s="22"/>
    </row>
    <row r="54" spans="1:7" x14ac:dyDescent="0.2">
      <c r="A54" s="4" t="s">
        <v>32</v>
      </c>
      <c r="B54" s="127" t="s">
        <v>33</v>
      </c>
      <c r="C54" s="128"/>
      <c r="D54" s="8">
        <f>D49</f>
        <v>0</v>
      </c>
    </row>
    <row r="55" spans="1:7" x14ac:dyDescent="0.2">
      <c r="A55" s="121" t="s">
        <v>19</v>
      </c>
      <c r="B55" s="122"/>
      <c r="C55" s="123"/>
      <c r="D55" s="9">
        <f>SUM(D52:D54)</f>
        <v>0</v>
      </c>
    </row>
    <row r="56" spans="1:7" x14ac:dyDescent="0.2">
      <c r="A56" s="125" t="s">
        <v>138</v>
      </c>
      <c r="B56" s="125"/>
      <c r="C56" s="125"/>
      <c r="D56" s="125"/>
    </row>
    <row r="57" spans="1:7" x14ac:dyDescent="0.2">
      <c r="A57" s="7">
        <v>3</v>
      </c>
      <c r="B57" s="15" t="s">
        <v>37</v>
      </c>
      <c r="C57" s="7" t="s">
        <v>23</v>
      </c>
      <c r="D57" s="7" t="s">
        <v>5</v>
      </c>
    </row>
    <row r="58" spans="1:7" x14ac:dyDescent="0.2">
      <c r="A58" s="4" t="s">
        <v>6</v>
      </c>
      <c r="B58" s="16" t="s">
        <v>38</v>
      </c>
      <c r="C58" s="24">
        <f>0.039*(1/12)</f>
        <v>3.2499999999999999E-3</v>
      </c>
      <c r="D58" s="10">
        <f>C58*($D$23+$D$30)</f>
        <v>0</v>
      </c>
    </row>
    <row r="59" spans="1:7" ht="25.5" x14ac:dyDescent="0.2">
      <c r="A59" s="4" t="s">
        <v>8</v>
      </c>
      <c r="B59" s="16" t="s">
        <v>141</v>
      </c>
      <c r="C59" s="24">
        <f>C40*C58</f>
        <v>2.5999999999999998E-4</v>
      </c>
      <c r="D59" s="10">
        <f t="shared" ref="D59:D61" si="2">C59*($D$23+$D$30)</f>
        <v>0</v>
      </c>
    </row>
    <row r="60" spans="1:7" x14ac:dyDescent="0.2">
      <c r="A60" s="4" t="s">
        <v>10</v>
      </c>
      <c r="B60" s="16" t="s">
        <v>39</v>
      </c>
      <c r="C60" s="24">
        <f>0.8961*(7/30)*(1/12)</f>
        <v>1.7424166666666664E-2</v>
      </c>
      <c r="D60" s="10">
        <f t="shared" si="2"/>
        <v>0</v>
      </c>
    </row>
    <row r="61" spans="1:7" x14ac:dyDescent="0.2">
      <c r="A61" s="4" t="s">
        <v>12</v>
      </c>
      <c r="B61" s="16" t="s">
        <v>142</v>
      </c>
      <c r="C61" s="24">
        <f>C41*C60</f>
        <v>5.889368333333333E-3</v>
      </c>
      <c r="D61" s="10">
        <f t="shared" si="2"/>
        <v>0</v>
      </c>
    </row>
    <row r="62" spans="1:7" x14ac:dyDescent="0.2">
      <c r="A62" s="4" t="s">
        <v>14</v>
      </c>
      <c r="B62" s="16" t="s">
        <v>306</v>
      </c>
      <c r="C62" s="24">
        <f>(0.039+0.8961)*0.4*C40</f>
        <v>2.9923200000000004E-2</v>
      </c>
      <c r="D62" s="10">
        <f>C62*($D$23+$D$30+D58+D60)</f>
        <v>0</v>
      </c>
    </row>
    <row r="63" spans="1:7" x14ac:dyDescent="0.2">
      <c r="A63" s="119" t="s">
        <v>19</v>
      </c>
      <c r="B63" s="119"/>
      <c r="C63" s="119"/>
      <c r="D63" s="13">
        <f>SUM(D58:D62)</f>
        <v>0</v>
      </c>
    </row>
    <row r="64" spans="1:7" x14ac:dyDescent="0.2">
      <c r="A64" s="120" t="s">
        <v>122</v>
      </c>
      <c r="B64" s="120"/>
      <c r="C64" s="120"/>
      <c r="D64" s="120"/>
    </row>
    <row r="65" spans="1:4" x14ac:dyDescent="0.2">
      <c r="A65" s="7">
        <v>4</v>
      </c>
      <c r="B65" s="15" t="s">
        <v>42</v>
      </c>
      <c r="C65" s="7" t="s">
        <v>23</v>
      </c>
      <c r="D65" s="7" t="s">
        <v>5</v>
      </c>
    </row>
    <row r="66" spans="1:4" x14ac:dyDescent="0.2">
      <c r="A66" s="4" t="s">
        <v>6</v>
      </c>
      <c r="B66" s="16" t="s">
        <v>41</v>
      </c>
      <c r="C66" s="24">
        <f>(0*30)/30/12</f>
        <v>0</v>
      </c>
      <c r="D66" s="8">
        <f t="shared" ref="D66:D71" si="3">C66*($D$23+$D$55+$D$63)</f>
        <v>0</v>
      </c>
    </row>
    <row r="67" spans="1:4" x14ac:dyDescent="0.2">
      <c r="A67" s="4" t="s">
        <v>8</v>
      </c>
      <c r="B67" s="16" t="s">
        <v>59</v>
      </c>
      <c r="C67" s="24">
        <f>(0.0184*1)/30/12</f>
        <v>5.1111111111111115E-5</v>
      </c>
      <c r="D67" s="8">
        <f t="shared" si="3"/>
        <v>0</v>
      </c>
    </row>
    <row r="68" spans="1:4" x14ac:dyDescent="0.2">
      <c r="A68" s="4" t="s">
        <v>10</v>
      </c>
      <c r="B68" s="25" t="s">
        <v>60</v>
      </c>
      <c r="C68" s="24">
        <f>(0.0593*5)/30/12</f>
        <v>8.2361111111111101E-4</v>
      </c>
      <c r="D68" s="8">
        <f t="shared" si="3"/>
        <v>0</v>
      </c>
    </row>
    <row r="69" spans="1:4" x14ac:dyDescent="0.2">
      <c r="A69" s="4" t="s">
        <v>12</v>
      </c>
      <c r="B69" s="25" t="s">
        <v>140</v>
      </c>
      <c r="C69" s="24">
        <f>(0.0092*2)/30/12</f>
        <v>5.1111111111111115E-5</v>
      </c>
      <c r="D69" s="8">
        <f t="shared" si="3"/>
        <v>0</v>
      </c>
    </row>
    <row r="70" spans="1:4" x14ac:dyDescent="0.2">
      <c r="A70" s="4" t="s">
        <v>14</v>
      </c>
      <c r="B70" s="25" t="s">
        <v>61</v>
      </c>
      <c r="C70" s="24">
        <f>(0.0184*2)/30/12</f>
        <v>1.0222222222222223E-4</v>
      </c>
      <c r="D70" s="8">
        <f t="shared" si="3"/>
        <v>0</v>
      </c>
    </row>
    <row r="71" spans="1:4" x14ac:dyDescent="0.2">
      <c r="A71" s="4" t="s">
        <v>16</v>
      </c>
      <c r="B71" s="25" t="s">
        <v>62</v>
      </c>
      <c r="C71" s="24">
        <f>(0.0276*180)/30/12</f>
        <v>1.38E-2</v>
      </c>
      <c r="D71" s="8">
        <f t="shared" si="3"/>
        <v>0</v>
      </c>
    </row>
    <row r="72" spans="1:4" x14ac:dyDescent="0.2">
      <c r="A72" s="121" t="s">
        <v>19</v>
      </c>
      <c r="B72" s="122"/>
      <c r="C72" s="123"/>
      <c r="D72" s="9">
        <f>SUM(D66:D71)</f>
        <v>0</v>
      </c>
    </row>
    <row r="73" spans="1:4" x14ac:dyDescent="0.2">
      <c r="A73" s="125" t="s">
        <v>123</v>
      </c>
      <c r="B73" s="125"/>
      <c r="C73" s="125"/>
      <c r="D73" s="125"/>
    </row>
    <row r="74" spans="1:4" x14ac:dyDescent="0.2">
      <c r="A74" s="7">
        <v>5</v>
      </c>
      <c r="B74" s="121" t="s">
        <v>44</v>
      </c>
      <c r="C74" s="123"/>
      <c r="D74" s="7" t="s">
        <v>5</v>
      </c>
    </row>
    <row r="75" spans="1:4" x14ac:dyDescent="0.2">
      <c r="A75" s="4" t="s">
        <v>6</v>
      </c>
      <c r="B75" s="127" t="s">
        <v>45</v>
      </c>
      <c r="C75" s="128"/>
      <c r="D75" s="8">
        <f>Unif!F35</f>
        <v>0</v>
      </c>
    </row>
    <row r="76" spans="1:4" x14ac:dyDescent="0.2">
      <c r="A76" s="4" t="s">
        <v>8</v>
      </c>
      <c r="B76" s="127" t="s">
        <v>139</v>
      </c>
      <c r="C76" s="128"/>
      <c r="D76" s="8">
        <f>Mat!F74</f>
        <v>0</v>
      </c>
    </row>
    <row r="77" spans="1:4" x14ac:dyDescent="0.2">
      <c r="A77" s="4" t="s">
        <v>10</v>
      </c>
      <c r="B77" s="127" t="s">
        <v>84</v>
      </c>
      <c r="C77" s="128"/>
      <c r="D77" s="8">
        <f>'EPI''s'!F30</f>
        <v>0</v>
      </c>
    </row>
    <row r="78" spans="1:4" x14ac:dyDescent="0.2">
      <c r="A78" s="4" t="s">
        <v>12</v>
      </c>
      <c r="B78" s="139" t="s">
        <v>85</v>
      </c>
      <c r="C78" s="139"/>
      <c r="D78" s="8">
        <f>'F&amp;E'!F51</f>
        <v>0</v>
      </c>
    </row>
    <row r="79" spans="1:4" x14ac:dyDescent="0.2">
      <c r="A79" s="121" t="s">
        <v>19</v>
      </c>
      <c r="B79" s="122"/>
      <c r="C79" s="123"/>
      <c r="D79" s="9">
        <f>SUM(D75:D78)</f>
        <v>0</v>
      </c>
    </row>
    <row r="80" spans="1:4" x14ac:dyDescent="0.2">
      <c r="A80" s="136" t="s">
        <v>124</v>
      </c>
      <c r="B80" s="137"/>
      <c r="C80" s="137"/>
      <c r="D80" s="138"/>
    </row>
    <row r="81" spans="1:4" x14ac:dyDescent="0.2">
      <c r="A81" s="7">
        <v>6</v>
      </c>
      <c r="B81" s="7" t="s">
        <v>137</v>
      </c>
      <c r="C81" s="7" t="s">
        <v>23</v>
      </c>
      <c r="D81" s="7" t="s">
        <v>5</v>
      </c>
    </row>
    <row r="82" spans="1:4" x14ac:dyDescent="0.2">
      <c r="A82" s="4" t="s">
        <v>6</v>
      </c>
      <c r="B82" s="11" t="s">
        <v>47</v>
      </c>
      <c r="C82" s="17"/>
      <c r="D82" s="10" t="s">
        <v>53</v>
      </c>
    </row>
    <row r="83" spans="1:4" x14ac:dyDescent="0.2">
      <c r="A83" s="4" t="s">
        <v>8</v>
      </c>
      <c r="B83" s="11" t="s">
        <v>48</v>
      </c>
      <c r="C83" s="17"/>
      <c r="D83" s="10" t="s">
        <v>53</v>
      </c>
    </row>
    <row r="84" spans="1:4" x14ac:dyDescent="0.2">
      <c r="A84" s="4" t="s">
        <v>10</v>
      </c>
      <c r="B84" s="11" t="s">
        <v>49</v>
      </c>
      <c r="C84" s="17">
        <f>SUM(C85:C87)</f>
        <v>0</v>
      </c>
      <c r="D84" s="10" t="s">
        <v>53</v>
      </c>
    </row>
    <row r="85" spans="1:4" x14ac:dyDescent="0.2">
      <c r="A85" s="106" t="s">
        <v>307</v>
      </c>
      <c r="B85" s="11" t="s">
        <v>308</v>
      </c>
      <c r="C85" s="17"/>
      <c r="D85" s="10" t="s">
        <v>53</v>
      </c>
    </row>
    <row r="86" spans="1:4" x14ac:dyDescent="0.2">
      <c r="A86" s="106" t="s">
        <v>309</v>
      </c>
      <c r="B86" s="11" t="s">
        <v>310</v>
      </c>
      <c r="C86" s="17"/>
      <c r="D86" s="10" t="s">
        <v>53</v>
      </c>
    </row>
    <row r="87" spans="1:4" x14ac:dyDescent="0.2">
      <c r="A87" s="106" t="s">
        <v>311</v>
      </c>
      <c r="B87" s="11" t="s">
        <v>312</v>
      </c>
      <c r="C87" s="17"/>
      <c r="D87" s="10" t="s">
        <v>53</v>
      </c>
    </row>
    <row r="88" spans="1:4" ht="14.1" customHeight="1" x14ac:dyDescent="0.2">
      <c r="A88" s="121" t="s">
        <v>19</v>
      </c>
      <c r="B88" s="123"/>
      <c r="C88" s="17">
        <f>((1+C82)/(1-C84-C83)-1)</f>
        <v>0</v>
      </c>
      <c r="D88" s="9">
        <f>C88*D95</f>
        <v>0</v>
      </c>
    </row>
    <row r="89" spans="1:4" x14ac:dyDescent="0.2">
      <c r="A89" s="111" t="s">
        <v>50</v>
      </c>
      <c r="B89" s="111"/>
      <c r="C89" s="111"/>
      <c r="D89" s="111"/>
    </row>
    <row r="90" spans="1:4" x14ac:dyDescent="0.2">
      <c r="A90" s="4" t="s">
        <v>6</v>
      </c>
      <c r="B90" s="127" t="s">
        <v>3</v>
      </c>
      <c r="C90" s="128"/>
      <c r="D90" s="8">
        <f>D23</f>
        <v>0</v>
      </c>
    </row>
    <row r="91" spans="1:4" x14ac:dyDescent="0.2">
      <c r="A91" s="4" t="s">
        <v>8</v>
      </c>
      <c r="B91" s="127" t="s">
        <v>20</v>
      </c>
      <c r="C91" s="128"/>
      <c r="D91" s="8">
        <f>D55</f>
        <v>0</v>
      </c>
    </row>
    <row r="92" spans="1:4" x14ac:dyDescent="0.2">
      <c r="A92" s="4" t="s">
        <v>10</v>
      </c>
      <c r="B92" s="127" t="s">
        <v>36</v>
      </c>
      <c r="C92" s="128"/>
      <c r="D92" s="8">
        <f>D63</f>
        <v>0</v>
      </c>
    </row>
    <row r="93" spans="1:4" x14ac:dyDescent="0.2">
      <c r="A93" s="4" t="s">
        <v>12</v>
      </c>
      <c r="B93" s="127" t="s">
        <v>40</v>
      </c>
      <c r="C93" s="128"/>
      <c r="D93" s="8">
        <f>D72</f>
        <v>0</v>
      </c>
    </row>
    <row r="94" spans="1:4" x14ac:dyDescent="0.2">
      <c r="A94" s="4" t="s">
        <v>14</v>
      </c>
      <c r="B94" s="127" t="s">
        <v>43</v>
      </c>
      <c r="C94" s="128"/>
      <c r="D94" s="8">
        <f>D79</f>
        <v>0</v>
      </c>
    </row>
    <row r="95" spans="1:4" x14ac:dyDescent="0.2">
      <c r="A95" s="121" t="s">
        <v>51</v>
      </c>
      <c r="B95" s="122"/>
      <c r="C95" s="123"/>
      <c r="D95" s="8">
        <f>SUM(D90:D94)</f>
        <v>0</v>
      </c>
    </row>
    <row r="96" spans="1:4" x14ac:dyDescent="0.2">
      <c r="A96" s="4" t="s">
        <v>16</v>
      </c>
      <c r="B96" s="127" t="s">
        <v>46</v>
      </c>
      <c r="C96" s="128"/>
      <c r="D96" s="8">
        <f>D88</f>
        <v>0</v>
      </c>
    </row>
    <row r="97" spans="1:4" ht="14.1" customHeight="1" x14ac:dyDescent="0.2">
      <c r="A97" s="121" t="s">
        <v>274</v>
      </c>
      <c r="B97" s="122"/>
      <c r="C97" s="123"/>
      <c r="D97" s="9">
        <f>ROUND(SUM(D95:D96),2)</f>
        <v>0</v>
      </c>
    </row>
    <row r="98" spans="1:4" ht="42" customHeight="1" x14ac:dyDescent="0.2">
      <c r="A98" s="126" t="s">
        <v>275</v>
      </c>
      <c r="B98" s="126"/>
      <c r="C98" s="126"/>
      <c r="D98" s="126"/>
    </row>
    <row r="99" spans="1:4" ht="27" customHeight="1" x14ac:dyDescent="0.2">
      <c r="A99" s="114" t="s">
        <v>349</v>
      </c>
      <c r="B99" s="114"/>
      <c r="C99" s="114"/>
      <c r="D99" s="114"/>
    </row>
  </sheetData>
  <mergeCells count="72">
    <mergeCell ref="F50:G50"/>
    <mergeCell ref="F52:G52"/>
    <mergeCell ref="B9:C9"/>
    <mergeCell ref="B13:C13"/>
    <mergeCell ref="A1:D1"/>
    <mergeCell ref="A2:D2"/>
    <mergeCell ref="A3:D3"/>
    <mergeCell ref="A4:D4"/>
    <mergeCell ref="A5:D5"/>
    <mergeCell ref="A6:D6"/>
    <mergeCell ref="B7:C7"/>
    <mergeCell ref="B10:C10"/>
    <mergeCell ref="B11:C11"/>
    <mergeCell ref="B12:C12"/>
    <mergeCell ref="B8:C8"/>
    <mergeCell ref="A25:D25"/>
    <mergeCell ref="B14:C14"/>
    <mergeCell ref="A15:D15"/>
    <mergeCell ref="B16:C16"/>
    <mergeCell ref="B17:C17"/>
    <mergeCell ref="B18:C18"/>
    <mergeCell ref="B19:C19"/>
    <mergeCell ref="B20:C20"/>
    <mergeCell ref="B21:C21"/>
    <mergeCell ref="B22:C22"/>
    <mergeCell ref="A23:C23"/>
    <mergeCell ref="A24:D24"/>
    <mergeCell ref="B48:C48"/>
    <mergeCell ref="F48:G48"/>
    <mergeCell ref="A30:C30"/>
    <mergeCell ref="A31:D31"/>
    <mergeCell ref="F32:G32"/>
    <mergeCell ref="A41:B41"/>
    <mergeCell ref="A42:D42"/>
    <mergeCell ref="B43:C43"/>
    <mergeCell ref="F43:G43"/>
    <mergeCell ref="B44:C44"/>
    <mergeCell ref="B45:C45"/>
    <mergeCell ref="F45:G45"/>
    <mergeCell ref="B46:C46"/>
    <mergeCell ref="B47:C47"/>
    <mergeCell ref="A73:D73"/>
    <mergeCell ref="A49:C49"/>
    <mergeCell ref="A50:D50"/>
    <mergeCell ref="B51:C51"/>
    <mergeCell ref="B52:C52"/>
    <mergeCell ref="B53:C53"/>
    <mergeCell ref="B54:C54"/>
    <mergeCell ref="A55:C55"/>
    <mergeCell ref="A56:D56"/>
    <mergeCell ref="A63:C63"/>
    <mergeCell ref="A64:D64"/>
    <mergeCell ref="A72:C72"/>
    <mergeCell ref="B92:C92"/>
    <mergeCell ref="B74:C74"/>
    <mergeCell ref="B75:C75"/>
    <mergeCell ref="B76:C76"/>
    <mergeCell ref="B77:C77"/>
    <mergeCell ref="B78:C78"/>
    <mergeCell ref="A79:C79"/>
    <mergeCell ref="A80:D80"/>
    <mergeCell ref="A88:B88"/>
    <mergeCell ref="A89:D89"/>
    <mergeCell ref="B90:C90"/>
    <mergeCell ref="B91:C91"/>
    <mergeCell ref="A98:D98"/>
    <mergeCell ref="A99:D99"/>
    <mergeCell ref="B93:C93"/>
    <mergeCell ref="B94:C94"/>
    <mergeCell ref="A95:C95"/>
    <mergeCell ref="B96:C96"/>
    <mergeCell ref="A97:C97"/>
  </mergeCells>
  <dataValidations disablePrompts="1" count="1">
    <dataValidation type="list" allowBlank="1" showInputMessage="1" showErrorMessage="1" sqref="D8">
      <formula1>"Lucro Presumido,Lucro Real,Simples Nacional"</formula1>
    </dataValidation>
  </dataValidation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zoomScaleNormal="100" zoomScaleSheetLayoutView="100" workbookViewId="0">
      <selection activeCell="D63" sqref="D63"/>
    </sheetView>
  </sheetViews>
  <sheetFormatPr defaultColWidth="8.85546875" defaultRowHeight="12.75" x14ac:dyDescent="0.2"/>
  <cols>
    <col min="1" max="1" width="3.85546875" style="3" customWidth="1"/>
    <col min="2" max="4" width="35.85546875" style="3" customWidth="1"/>
    <col min="5" max="5" width="4.85546875" style="3" customWidth="1"/>
    <col min="6" max="6" width="29.28515625" style="3" customWidth="1"/>
    <col min="7" max="16384" width="8.85546875" style="3"/>
  </cols>
  <sheetData>
    <row r="1" spans="1:4" ht="69.95" customHeight="1" x14ac:dyDescent="0.2">
      <c r="A1" s="135"/>
      <c r="B1" s="135"/>
      <c r="C1" s="135"/>
      <c r="D1" s="135"/>
    </row>
    <row r="2" spans="1:4" ht="15" x14ac:dyDescent="0.2">
      <c r="A2" s="113" t="s">
        <v>314</v>
      </c>
      <c r="B2" s="113"/>
      <c r="C2" s="113"/>
      <c r="D2" s="113"/>
    </row>
    <row r="3" spans="1:4" ht="15" x14ac:dyDescent="0.2">
      <c r="A3" s="113" t="s">
        <v>313</v>
      </c>
      <c r="B3" s="113"/>
      <c r="C3" s="113"/>
      <c r="D3" s="113"/>
    </row>
    <row r="4" spans="1:4" ht="45" customHeight="1" x14ac:dyDescent="0.2">
      <c r="A4" s="113" t="s">
        <v>315</v>
      </c>
      <c r="B4" s="113"/>
      <c r="C4" s="113"/>
      <c r="D4" s="113"/>
    </row>
    <row r="5" spans="1:4" ht="15" x14ac:dyDescent="0.2">
      <c r="A5" s="134"/>
      <c r="B5" s="134"/>
      <c r="C5" s="134"/>
      <c r="D5" s="134"/>
    </row>
    <row r="6" spans="1:4" x14ac:dyDescent="0.2">
      <c r="A6" s="129" t="s">
        <v>0</v>
      </c>
      <c r="B6" s="129"/>
      <c r="C6" s="129"/>
      <c r="D6" s="129"/>
    </row>
    <row r="7" spans="1:4" ht="15" customHeight="1" x14ac:dyDescent="0.2">
      <c r="A7" s="4">
        <v>1</v>
      </c>
      <c r="B7" s="127" t="s">
        <v>114</v>
      </c>
      <c r="C7" s="128"/>
      <c r="D7" s="4" t="s">
        <v>188</v>
      </c>
    </row>
    <row r="8" spans="1:4" ht="15" customHeight="1" x14ac:dyDescent="0.2">
      <c r="A8" s="107">
        <v>2</v>
      </c>
      <c r="B8" s="127" t="s">
        <v>344</v>
      </c>
      <c r="C8" s="128"/>
      <c r="D8" s="107"/>
    </row>
    <row r="9" spans="1:4" ht="15" customHeight="1" x14ac:dyDescent="0.2">
      <c r="A9" s="107">
        <v>3</v>
      </c>
      <c r="B9" s="127" t="s">
        <v>343</v>
      </c>
      <c r="C9" s="128"/>
      <c r="D9" s="8"/>
    </row>
    <row r="10" spans="1:4" x14ac:dyDescent="0.2">
      <c r="A10" s="107">
        <v>4</v>
      </c>
      <c r="B10" s="127" t="s">
        <v>1</v>
      </c>
      <c r="C10" s="128"/>
      <c r="D10" s="4" t="s">
        <v>104</v>
      </c>
    </row>
    <row r="11" spans="1:4" ht="14.1" customHeight="1" x14ac:dyDescent="0.2">
      <c r="A11" s="107">
        <v>5</v>
      </c>
      <c r="B11" s="127" t="s">
        <v>2</v>
      </c>
      <c r="C11" s="128"/>
      <c r="D11" s="5"/>
    </row>
    <row r="12" spans="1:4" ht="15" customHeight="1" x14ac:dyDescent="0.2">
      <c r="A12" s="107">
        <v>6</v>
      </c>
      <c r="B12" s="127" t="s">
        <v>115</v>
      </c>
      <c r="C12" s="128"/>
      <c r="D12" s="4" t="s">
        <v>189</v>
      </c>
    </row>
    <row r="13" spans="1:4" ht="14.1" customHeight="1" x14ac:dyDescent="0.2">
      <c r="A13" s="107">
        <v>7</v>
      </c>
      <c r="B13" s="127" t="s">
        <v>116</v>
      </c>
      <c r="C13" s="128"/>
      <c r="D13" s="6"/>
    </row>
    <row r="14" spans="1:4" ht="14.1" customHeight="1" x14ac:dyDescent="0.2">
      <c r="A14" s="107">
        <v>8</v>
      </c>
      <c r="B14" s="127" t="s">
        <v>316</v>
      </c>
      <c r="C14" s="128"/>
      <c r="D14" s="4"/>
    </row>
    <row r="15" spans="1:4" ht="14.1" customHeight="1" x14ac:dyDescent="0.2">
      <c r="A15" s="130" t="s">
        <v>113</v>
      </c>
      <c r="B15" s="130"/>
      <c r="C15" s="130"/>
      <c r="D15" s="130"/>
    </row>
    <row r="16" spans="1:4" x14ac:dyDescent="0.2">
      <c r="A16" s="7">
        <v>1</v>
      </c>
      <c r="B16" s="121" t="s">
        <v>4</v>
      </c>
      <c r="C16" s="123"/>
      <c r="D16" s="7" t="s">
        <v>5</v>
      </c>
    </row>
    <row r="17" spans="1:7" x14ac:dyDescent="0.2">
      <c r="A17" s="4" t="s">
        <v>6</v>
      </c>
      <c r="B17" s="127" t="s">
        <v>7</v>
      </c>
      <c r="C17" s="128"/>
      <c r="D17" s="8">
        <f>D11</f>
        <v>0</v>
      </c>
    </row>
    <row r="18" spans="1:7" ht="15" x14ac:dyDescent="0.2">
      <c r="A18" s="4" t="s">
        <v>8</v>
      </c>
      <c r="B18" s="127" t="s">
        <v>9</v>
      </c>
      <c r="C18" s="128"/>
      <c r="D18" s="8" t="s">
        <v>53</v>
      </c>
    </row>
    <row r="19" spans="1:7" ht="15" x14ac:dyDescent="0.2">
      <c r="A19" s="4" t="s">
        <v>10</v>
      </c>
      <c r="B19" s="127" t="s">
        <v>11</v>
      </c>
      <c r="C19" s="128"/>
      <c r="D19" s="8" t="s">
        <v>53</v>
      </c>
    </row>
    <row r="20" spans="1:7" ht="15" x14ac:dyDescent="0.2">
      <c r="A20" s="4" t="s">
        <v>12</v>
      </c>
      <c r="B20" s="127" t="s">
        <v>13</v>
      </c>
      <c r="C20" s="128"/>
      <c r="D20" s="8" t="s">
        <v>53</v>
      </c>
    </row>
    <row r="21" spans="1:7" ht="15" x14ac:dyDescent="0.2">
      <c r="A21" s="4" t="s">
        <v>14</v>
      </c>
      <c r="B21" s="127" t="s">
        <v>15</v>
      </c>
      <c r="C21" s="128"/>
      <c r="D21" s="8" t="s">
        <v>53</v>
      </c>
    </row>
    <row r="22" spans="1:7" ht="15" x14ac:dyDescent="0.2">
      <c r="A22" s="4" t="s">
        <v>16</v>
      </c>
      <c r="B22" s="127" t="s">
        <v>17</v>
      </c>
      <c r="C22" s="128"/>
      <c r="D22" s="8" t="s">
        <v>53</v>
      </c>
    </row>
    <row r="23" spans="1:7" ht="14.1" x14ac:dyDescent="0.2">
      <c r="A23" s="121" t="s">
        <v>19</v>
      </c>
      <c r="B23" s="122"/>
      <c r="C23" s="123"/>
      <c r="D23" s="9">
        <f>SUM(D17:D22)</f>
        <v>0</v>
      </c>
    </row>
    <row r="24" spans="1:7" ht="14.1" customHeight="1" x14ac:dyDescent="0.2">
      <c r="A24" s="130" t="s">
        <v>121</v>
      </c>
      <c r="B24" s="130"/>
      <c r="C24" s="130"/>
      <c r="D24" s="130"/>
    </row>
    <row r="25" spans="1:7" x14ac:dyDescent="0.2">
      <c r="A25" s="131" t="s">
        <v>144</v>
      </c>
      <c r="B25" s="131"/>
      <c r="C25" s="131"/>
      <c r="D25" s="131"/>
    </row>
    <row r="26" spans="1:7" ht="15" customHeight="1" x14ac:dyDescent="0.2">
      <c r="A26" s="7" t="s">
        <v>21</v>
      </c>
      <c r="B26" s="15" t="s">
        <v>118</v>
      </c>
      <c r="C26" s="7" t="s">
        <v>23</v>
      </c>
      <c r="D26" s="7" t="s">
        <v>5</v>
      </c>
    </row>
    <row r="27" spans="1:7" x14ac:dyDescent="0.2">
      <c r="A27" s="4" t="s">
        <v>6</v>
      </c>
      <c r="B27" s="16" t="s">
        <v>112</v>
      </c>
      <c r="C27" s="17">
        <f>1/12</f>
        <v>8.3333333333333329E-2</v>
      </c>
      <c r="D27" s="10">
        <f>C27*$D$23</f>
        <v>0</v>
      </c>
    </row>
    <row r="28" spans="1:7" x14ac:dyDescent="0.2">
      <c r="A28" s="4" t="s">
        <v>8</v>
      </c>
      <c r="B28" s="14" t="s">
        <v>41</v>
      </c>
      <c r="C28" s="17">
        <f>1/12</f>
        <v>8.3333333333333329E-2</v>
      </c>
      <c r="D28" s="10">
        <f t="shared" ref="D28:D29" si="0">C28*$D$23</f>
        <v>0</v>
      </c>
    </row>
    <row r="29" spans="1:7" x14ac:dyDescent="0.2">
      <c r="A29" s="4" t="s">
        <v>10</v>
      </c>
      <c r="B29" s="16" t="s">
        <v>117</v>
      </c>
      <c r="C29" s="17">
        <f>1/3*1/12</f>
        <v>2.7777777777777776E-2</v>
      </c>
      <c r="D29" s="10">
        <f t="shared" si="0"/>
        <v>0</v>
      </c>
    </row>
    <row r="30" spans="1:7" ht="14.1" x14ac:dyDescent="0.2">
      <c r="A30" s="121" t="s">
        <v>19</v>
      </c>
      <c r="B30" s="122"/>
      <c r="C30" s="123"/>
      <c r="D30" s="10">
        <f>SUM(D27:D29)</f>
        <v>0</v>
      </c>
    </row>
    <row r="31" spans="1:7" ht="13.5" thickBot="1" x14ac:dyDescent="0.25">
      <c r="A31" s="132" t="s">
        <v>120</v>
      </c>
      <c r="B31" s="132"/>
      <c r="C31" s="132"/>
      <c r="D31" s="132"/>
    </row>
    <row r="32" spans="1:7" x14ac:dyDescent="0.2">
      <c r="A32" s="7" t="s">
        <v>22</v>
      </c>
      <c r="B32" s="7" t="s">
        <v>119</v>
      </c>
      <c r="C32" s="7" t="s">
        <v>23</v>
      </c>
      <c r="D32" s="7" t="s">
        <v>5</v>
      </c>
      <c r="F32" s="115" t="s">
        <v>125</v>
      </c>
      <c r="G32" s="116"/>
    </row>
    <row r="33" spans="1:7" x14ac:dyDescent="0.2">
      <c r="A33" s="4" t="s">
        <v>6</v>
      </c>
      <c r="B33" s="11" t="s">
        <v>24</v>
      </c>
      <c r="C33" s="17">
        <v>0.2</v>
      </c>
      <c r="D33" s="8">
        <f>C33*($D$23+$D$30)</f>
        <v>0</v>
      </c>
      <c r="F33" s="18" t="s">
        <v>126</v>
      </c>
      <c r="G33" s="19"/>
    </row>
    <row r="34" spans="1:7" ht="13.5" thickBot="1" x14ac:dyDescent="0.25">
      <c r="A34" s="4" t="s">
        <v>8</v>
      </c>
      <c r="B34" s="11" t="s">
        <v>25</v>
      </c>
      <c r="C34" s="17">
        <v>2.5000000000000001E-2</v>
      </c>
      <c r="D34" s="8">
        <f t="shared" ref="D34:D40" si="1">C34*($D$23+$D$30)</f>
        <v>0</v>
      </c>
      <c r="F34" s="20" t="s">
        <v>127</v>
      </c>
      <c r="G34" s="21">
        <f>D9</f>
        <v>0</v>
      </c>
    </row>
    <row r="35" spans="1:7" x14ac:dyDescent="0.2">
      <c r="A35" s="4" t="s">
        <v>10</v>
      </c>
      <c r="B35" s="11" t="s">
        <v>26</v>
      </c>
      <c r="C35" s="17">
        <f>0.01*G33*G34</f>
        <v>0</v>
      </c>
      <c r="D35" s="8">
        <f t="shared" si="1"/>
        <v>0</v>
      </c>
    </row>
    <row r="36" spans="1:7" x14ac:dyDescent="0.2">
      <c r="A36" s="4" t="s">
        <v>12</v>
      </c>
      <c r="B36" s="11" t="s">
        <v>128</v>
      </c>
      <c r="C36" s="17">
        <v>1.4999999999999999E-2</v>
      </c>
      <c r="D36" s="8">
        <f t="shared" si="1"/>
        <v>0</v>
      </c>
    </row>
    <row r="37" spans="1:7" x14ac:dyDescent="0.2">
      <c r="A37" s="4" t="s">
        <v>14</v>
      </c>
      <c r="B37" s="11" t="s">
        <v>110</v>
      </c>
      <c r="C37" s="17">
        <v>0.01</v>
      </c>
      <c r="D37" s="8">
        <f t="shared" si="1"/>
        <v>0</v>
      </c>
    </row>
    <row r="38" spans="1:7" x14ac:dyDescent="0.2">
      <c r="A38" s="4" t="s">
        <v>16</v>
      </c>
      <c r="B38" s="11" t="s">
        <v>27</v>
      </c>
      <c r="C38" s="17">
        <v>6.0000000000000001E-3</v>
      </c>
      <c r="D38" s="8">
        <f t="shared" si="1"/>
        <v>0</v>
      </c>
    </row>
    <row r="39" spans="1:7" x14ac:dyDescent="0.2">
      <c r="A39" s="4" t="s">
        <v>18</v>
      </c>
      <c r="B39" s="11" t="s">
        <v>28</v>
      </c>
      <c r="C39" s="17">
        <v>2E-3</v>
      </c>
      <c r="D39" s="8">
        <f t="shared" si="1"/>
        <v>0</v>
      </c>
    </row>
    <row r="40" spans="1:7" x14ac:dyDescent="0.2">
      <c r="A40" s="4" t="s">
        <v>29</v>
      </c>
      <c r="B40" s="11" t="s">
        <v>30</v>
      </c>
      <c r="C40" s="17">
        <v>0.08</v>
      </c>
      <c r="D40" s="8">
        <f t="shared" si="1"/>
        <v>0</v>
      </c>
    </row>
    <row r="41" spans="1:7" x14ac:dyDescent="0.2">
      <c r="A41" s="119" t="s">
        <v>19</v>
      </c>
      <c r="B41" s="119"/>
      <c r="C41" s="17">
        <f>SUM(C33:C40)</f>
        <v>0.33800000000000002</v>
      </c>
      <c r="D41" s="8">
        <f>SUM(D33:D40)</f>
        <v>0</v>
      </c>
    </row>
    <row r="42" spans="1:7" ht="13.5" thickBot="1" x14ac:dyDescent="0.25">
      <c r="A42" s="133" t="s">
        <v>145</v>
      </c>
      <c r="B42" s="133"/>
      <c r="C42" s="133"/>
      <c r="D42" s="133"/>
    </row>
    <row r="43" spans="1:7" x14ac:dyDescent="0.2">
      <c r="A43" s="7" t="s">
        <v>32</v>
      </c>
      <c r="B43" s="121" t="s">
        <v>33</v>
      </c>
      <c r="C43" s="123"/>
      <c r="D43" s="7" t="s">
        <v>5</v>
      </c>
      <c r="F43" s="117" t="s">
        <v>129</v>
      </c>
      <c r="G43" s="118"/>
    </row>
    <row r="44" spans="1:7" ht="13.5" thickBot="1" x14ac:dyDescent="0.25">
      <c r="A44" s="4" t="s">
        <v>6</v>
      </c>
      <c r="B44" s="127" t="s">
        <v>34</v>
      </c>
      <c r="C44" s="128"/>
      <c r="D44" s="10">
        <f>IF((22*2*G44)-(0.06*D17)&lt;0,0,(22*2*G44)-(0.06*D17))</f>
        <v>0</v>
      </c>
      <c r="F44" s="20" t="s">
        <v>130</v>
      </c>
      <c r="G44" s="22"/>
    </row>
    <row r="45" spans="1:7" x14ac:dyDescent="0.2">
      <c r="A45" s="4" t="s">
        <v>8</v>
      </c>
      <c r="B45" s="127" t="s">
        <v>55</v>
      </c>
      <c r="C45" s="128"/>
      <c r="D45" s="10">
        <f>22*(G46-G47)</f>
        <v>0</v>
      </c>
      <c r="F45" s="115" t="s">
        <v>131</v>
      </c>
      <c r="G45" s="116"/>
    </row>
    <row r="46" spans="1:7" x14ac:dyDescent="0.2">
      <c r="A46" s="4" t="s">
        <v>10</v>
      </c>
      <c r="B46" s="127" t="s">
        <v>56</v>
      </c>
      <c r="C46" s="128"/>
      <c r="D46" s="10">
        <f>30*G49</f>
        <v>0</v>
      </c>
      <c r="F46" s="18" t="s">
        <v>132</v>
      </c>
      <c r="G46" s="23"/>
    </row>
    <row r="47" spans="1:7" ht="13.5" thickBot="1" x14ac:dyDescent="0.25">
      <c r="A47" s="4" t="s">
        <v>12</v>
      </c>
      <c r="B47" s="127" t="s">
        <v>57</v>
      </c>
      <c r="C47" s="128"/>
      <c r="D47" s="10">
        <f>0.5*G51</f>
        <v>0</v>
      </c>
      <c r="F47" s="20" t="s">
        <v>133</v>
      </c>
      <c r="G47" s="22">
        <f>G46*1%</f>
        <v>0</v>
      </c>
    </row>
    <row r="48" spans="1:7" x14ac:dyDescent="0.2">
      <c r="A48" s="4" t="s">
        <v>14</v>
      </c>
      <c r="B48" s="127" t="s">
        <v>58</v>
      </c>
      <c r="C48" s="128"/>
      <c r="D48" s="10">
        <f>(G53*0.0276*6)/12</f>
        <v>0</v>
      </c>
      <c r="F48" s="117" t="s">
        <v>134</v>
      </c>
      <c r="G48" s="118"/>
    </row>
    <row r="49" spans="1:7" ht="13.5" thickBot="1" x14ac:dyDescent="0.25">
      <c r="A49" s="121" t="s">
        <v>19</v>
      </c>
      <c r="B49" s="122"/>
      <c r="C49" s="123"/>
      <c r="D49" s="10">
        <f>SUM(D44:D48)</f>
        <v>0</v>
      </c>
      <c r="F49" s="20" t="s">
        <v>135</v>
      </c>
      <c r="G49" s="22"/>
    </row>
    <row r="50" spans="1:7" x14ac:dyDescent="0.2">
      <c r="A50" s="132" t="s">
        <v>146</v>
      </c>
      <c r="B50" s="132"/>
      <c r="C50" s="132"/>
      <c r="D50" s="132"/>
      <c r="F50" s="117" t="s">
        <v>345</v>
      </c>
      <c r="G50" s="118"/>
    </row>
    <row r="51" spans="1:7" ht="13.5" thickBot="1" x14ac:dyDescent="0.25">
      <c r="A51" s="7">
        <v>2</v>
      </c>
      <c r="B51" s="121" t="s">
        <v>35</v>
      </c>
      <c r="C51" s="123"/>
      <c r="D51" s="7" t="s">
        <v>5</v>
      </c>
      <c r="F51" s="20" t="s">
        <v>346</v>
      </c>
      <c r="G51" s="22"/>
    </row>
    <row r="52" spans="1:7" ht="15" customHeight="1" x14ac:dyDescent="0.2">
      <c r="A52" s="4" t="s">
        <v>21</v>
      </c>
      <c r="B52" s="127" t="s">
        <v>136</v>
      </c>
      <c r="C52" s="128"/>
      <c r="D52" s="8">
        <f>D30</f>
        <v>0</v>
      </c>
      <c r="F52" s="117" t="s">
        <v>347</v>
      </c>
      <c r="G52" s="118"/>
    </row>
    <row r="53" spans="1:7" ht="13.5" thickBot="1" x14ac:dyDescent="0.25">
      <c r="A53" s="4" t="s">
        <v>22</v>
      </c>
      <c r="B53" s="127" t="s">
        <v>119</v>
      </c>
      <c r="C53" s="128"/>
      <c r="D53" s="8">
        <f>D41</f>
        <v>0</v>
      </c>
      <c r="F53" s="20" t="s">
        <v>348</v>
      </c>
      <c r="G53" s="22"/>
    </row>
    <row r="54" spans="1:7" x14ac:dyDescent="0.2">
      <c r="A54" s="4" t="s">
        <v>32</v>
      </c>
      <c r="B54" s="127" t="s">
        <v>33</v>
      </c>
      <c r="C54" s="128"/>
      <c r="D54" s="8">
        <f>D49</f>
        <v>0</v>
      </c>
    </row>
    <row r="55" spans="1:7" x14ac:dyDescent="0.2">
      <c r="A55" s="121" t="s">
        <v>19</v>
      </c>
      <c r="B55" s="122"/>
      <c r="C55" s="123"/>
      <c r="D55" s="9">
        <f>SUM(D52:D54)</f>
        <v>0</v>
      </c>
    </row>
    <row r="56" spans="1:7" x14ac:dyDescent="0.2">
      <c r="A56" s="125" t="s">
        <v>138</v>
      </c>
      <c r="B56" s="125"/>
      <c r="C56" s="125"/>
      <c r="D56" s="125"/>
    </row>
    <row r="57" spans="1:7" x14ac:dyDescent="0.2">
      <c r="A57" s="7">
        <v>3</v>
      </c>
      <c r="B57" s="15" t="s">
        <v>37</v>
      </c>
      <c r="C57" s="7" t="s">
        <v>23</v>
      </c>
      <c r="D57" s="7" t="s">
        <v>5</v>
      </c>
    </row>
    <row r="58" spans="1:7" x14ac:dyDescent="0.2">
      <c r="A58" s="4" t="s">
        <v>6</v>
      </c>
      <c r="B58" s="16" t="s">
        <v>38</v>
      </c>
      <c r="C58" s="24">
        <f>0.039*(1/12)</f>
        <v>3.2499999999999999E-3</v>
      </c>
      <c r="D58" s="10">
        <f>C58*($D$23+$D$30)</f>
        <v>0</v>
      </c>
    </row>
    <row r="59" spans="1:7" ht="25.5" x14ac:dyDescent="0.2">
      <c r="A59" s="4" t="s">
        <v>8</v>
      </c>
      <c r="B59" s="16" t="s">
        <v>141</v>
      </c>
      <c r="C59" s="24">
        <f>C40*C58</f>
        <v>2.5999999999999998E-4</v>
      </c>
      <c r="D59" s="10">
        <f t="shared" ref="D59:D61" si="2">C59*($D$23+$D$30)</f>
        <v>0</v>
      </c>
    </row>
    <row r="60" spans="1:7" x14ac:dyDescent="0.2">
      <c r="A60" s="4" t="s">
        <v>12</v>
      </c>
      <c r="B60" s="16" t="s">
        <v>39</v>
      </c>
      <c r="C60" s="24">
        <f>0.8961*(7/30)*(1/12)</f>
        <v>1.7424166666666664E-2</v>
      </c>
      <c r="D60" s="10">
        <f t="shared" si="2"/>
        <v>0</v>
      </c>
    </row>
    <row r="61" spans="1:7" x14ac:dyDescent="0.2">
      <c r="A61" s="4" t="s">
        <v>14</v>
      </c>
      <c r="B61" s="16" t="s">
        <v>142</v>
      </c>
      <c r="C61" s="24">
        <f>C41*C60</f>
        <v>5.889368333333333E-3</v>
      </c>
      <c r="D61" s="10">
        <f t="shared" si="2"/>
        <v>0</v>
      </c>
    </row>
    <row r="62" spans="1:7" x14ac:dyDescent="0.2">
      <c r="A62" s="4" t="s">
        <v>16</v>
      </c>
      <c r="B62" s="16" t="s">
        <v>306</v>
      </c>
      <c r="C62" s="24">
        <f>(0.039+0.8961)*0.4*C40</f>
        <v>2.9923200000000004E-2</v>
      </c>
      <c r="D62" s="10">
        <f>C62*($D$23+$D$30+D58+D60)</f>
        <v>0</v>
      </c>
    </row>
    <row r="63" spans="1:7" x14ac:dyDescent="0.2">
      <c r="A63" s="119" t="s">
        <v>19</v>
      </c>
      <c r="B63" s="119"/>
      <c r="C63" s="119"/>
      <c r="D63" s="13">
        <f>SUM(D58:D62)</f>
        <v>0</v>
      </c>
    </row>
    <row r="64" spans="1:7" x14ac:dyDescent="0.2">
      <c r="A64" s="120" t="s">
        <v>122</v>
      </c>
      <c r="B64" s="120"/>
      <c r="C64" s="120"/>
      <c r="D64" s="120"/>
    </row>
    <row r="65" spans="1:4" x14ac:dyDescent="0.2">
      <c r="A65" s="7">
        <v>4</v>
      </c>
      <c r="B65" s="15" t="s">
        <v>42</v>
      </c>
      <c r="C65" s="7" t="s">
        <v>23</v>
      </c>
      <c r="D65" s="7" t="s">
        <v>5</v>
      </c>
    </row>
    <row r="66" spans="1:4" x14ac:dyDescent="0.2">
      <c r="A66" s="4" t="s">
        <v>6</v>
      </c>
      <c r="B66" s="16" t="s">
        <v>41</v>
      </c>
      <c r="C66" s="24">
        <f>(0*30)/30/12</f>
        <v>0</v>
      </c>
      <c r="D66" s="8">
        <f t="shared" ref="D66:D71" si="3">C66*($D$23+$D$55+$D$63)</f>
        <v>0</v>
      </c>
    </row>
    <row r="67" spans="1:4" x14ac:dyDescent="0.2">
      <c r="A67" s="4" t="s">
        <v>8</v>
      </c>
      <c r="B67" s="16" t="s">
        <v>59</v>
      </c>
      <c r="C67" s="24">
        <f>(0.0184*1)/30/12</f>
        <v>5.1111111111111115E-5</v>
      </c>
      <c r="D67" s="8">
        <f t="shared" si="3"/>
        <v>0</v>
      </c>
    </row>
    <row r="68" spans="1:4" x14ac:dyDescent="0.2">
      <c r="A68" s="4" t="s">
        <v>10</v>
      </c>
      <c r="B68" s="25" t="s">
        <v>60</v>
      </c>
      <c r="C68" s="24">
        <f>(0.0593*5)/30/12</f>
        <v>8.2361111111111101E-4</v>
      </c>
      <c r="D68" s="8">
        <f t="shared" si="3"/>
        <v>0</v>
      </c>
    </row>
    <row r="69" spans="1:4" x14ac:dyDescent="0.2">
      <c r="A69" s="4" t="s">
        <v>12</v>
      </c>
      <c r="B69" s="25" t="s">
        <v>140</v>
      </c>
      <c r="C69" s="24">
        <f>(0.0092*2)/30/12</f>
        <v>5.1111111111111115E-5</v>
      </c>
      <c r="D69" s="8">
        <f t="shared" si="3"/>
        <v>0</v>
      </c>
    </row>
    <row r="70" spans="1:4" x14ac:dyDescent="0.2">
      <c r="A70" s="4" t="s">
        <v>14</v>
      </c>
      <c r="B70" s="25" t="s">
        <v>61</v>
      </c>
      <c r="C70" s="24">
        <f>(0.0184*2)/30/12</f>
        <v>1.0222222222222223E-4</v>
      </c>
      <c r="D70" s="8">
        <f t="shared" si="3"/>
        <v>0</v>
      </c>
    </row>
    <row r="71" spans="1:4" x14ac:dyDescent="0.2">
      <c r="A71" s="4" t="s">
        <v>16</v>
      </c>
      <c r="B71" s="25" t="s">
        <v>62</v>
      </c>
      <c r="C71" s="24">
        <f>(0.0276*180)/30/12</f>
        <v>1.38E-2</v>
      </c>
      <c r="D71" s="8">
        <f t="shared" si="3"/>
        <v>0</v>
      </c>
    </row>
    <row r="72" spans="1:4" x14ac:dyDescent="0.2">
      <c r="A72" s="121" t="s">
        <v>19</v>
      </c>
      <c r="B72" s="122"/>
      <c r="C72" s="123"/>
      <c r="D72" s="9">
        <f>SUM(D66:D71)</f>
        <v>0</v>
      </c>
    </row>
    <row r="73" spans="1:4" x14ac:dyDescent="0.2">
      <c r="A73" s="125" t="s">
        <v>123</v>
      </c>
      <c r="B73" s="125"/>
      <c r="C73" s="125"/>
      <c r="D73" s="125"/>
    </row>
    <row r="74" spans="1:4" x14ac:dyDescent="0.2">
      <c r="A74" s="7">
        <v>5</v>
      </c>
      <c r="B74" s="121" t="s">
        <v>44</v>
      </c>
      <c r="C74" s="123"/>
      <c r="D74" s="7" t="s">
        <v>5</v>
      </c>
    </row>
    <row r="75" spans="1:4" x14ac:dyDescent="0.2">
      <c r="A75" s="4" t="s">
        <v>6</v>
      </c>
      <c r="B75" s="127" t="s">
        <v>45</v>
      </c>
      <c r="C75" s="128"/>
      <c r="D75" s="8">
        <f>Unif!F45</f>
        <v>0</v>
      </c>
    </row>
    <row r="76" spans="1:4" x14ac:dyDescent="0.2">
      <c r="A76" s="4" t="s">
        <v>8</v>
      </c>
      <c r="B76" s="127" t="s">
        <v>139</v>
      </c>
      <c r="C76" s="128"/>
      <c r="D76" s="8">
        <v>0</v>
      </c>
    </row>
    <row r="77" spans="1:4" x14ac:dyDescent="0.2">
      <c r="A77" s="4" t="s">
        <v>10</v>
      </c>
      <c r="B77" s="127" t="s">
        <v>84</v>
      </c>
      <c r="C77" s="128"/>
      <c r="D77" s="8">
        <f>'EPI''s'!F39</f>
        <v>0</v>
      </c>
    </row>
    <row r="78" spans="1:4" x14ac:dyDescent="0.2">
      <c r="A78" s="4" t="s">
        <v>12</v>
      </c>
      <c r="B78" s="139" t="s">
        <v>85</v>
      </c>
      <c r="C78" s="139"/>
      <c r="D78" s="8">
        <f>'F&amp;E'!F60</f>
        <v>0</v>
      </c>
    </row>
    <row r="79" spans="1:4" x14ac:dyDescent="0.2">
      <c r="A79" s="121" t="s">
        <v>19</v>
      </c>
      <c r="B79" s="122"/>
      <c r="C79" s="123"/>
      <c r="D79" s="9">
        <f>SUM(D75:D78)</f>
        <v>0</v>
      </c>
    </row>
    <row r="80" spans="1:4" x14ac:dyDescent="0.2">
      <c r="A80" s="136" t="s">
        <v>124</v>
      </c>
      <c r="B80" s="137"/>
      <c r="C80" s="137"/>
      <c r="D80" s="138"/>
    </row>
    <row r="81" spans="1:4" x14ac:dyDescent="0.2">
      <c r="A81" s="7">
        <v>6</v>
      </c>
      <c r="B81" s="7" t="s">
        <v>137</v>
      </c>
      <c r="C81" s="7" t="s">
        <v>23</v>
      </c>
      <c r="D81" s="7" t="s">
        <v>5</v>
      </c>
    </row>
    <row r="82" spans="1:4" x14ac:dyDescent="0.2">
      <c r="A82" s="4" t="s">
        <v>6</v>
      </c>
      <c r="B82" s="11" t="s">
        <v>47</v>
      </c>
      <c r="C82" s="17"/>
      <c r="D82" s="10" t="s">
        <v>53</v>
      </c>
    </row>
    <row r="83" spans="1:4" x14ac:dyDescent="0.2">
      <c r="A83" s="4" t="s">
        <v>8</v>
      </c>
      <c r="B83" s="11" t="s">
        <v>48</v>
      </c>
      <c r="C83" s="17"/>
      <c r="D83" s="10" t="s">
        <v>53</v>
      </c>
    </row>
    <row r="84" spans="1:4" x14ac:dyDescent="0.2">
      <c r="A84" s="4" t="s">
        <v>10</v>
      </c>
      <c r="B84" s="11" t="s">
        <v>49</v>
      </c>
      <c r="C84" s="17">
        <f>SUM(C85:C87)</f>
        <v>0</v>
      </c>
      <c r="D84" s="10" t="s">
        <v>53</v>
      </c>
    </row>
    <row r="85" spans="1:4" x14ac:dyDescent="0.2">
      <c r="A85" s="106" t="s">
        <v>307</v>
      </c>
      <c r="B85" s="11" t="s">
        <v>308</v>
      </c>
      <c r="C85" s="17"/>
      <c r="D85" s="10" t="s">
        <v>53</v>
      </c>
    </row>
    <row r="86" spans="1:4" x14ac:dyDescent="0.2">
      <c r="A86" s="106" t="s">
        <v>309</v>
      </c>
      <c r="B86" s="11" t="s">
        <v>310</v>
      </c>
      <c r="C86" s="17"/>
      <c r="D86" s="10" t="s">
        <v>53</v>
      </c>
    </row>
    <row r="87" spans="1:4" x14ac:dyDescent="0.2">
      <c r="A87" s="106" t="s">
        <v>311</v>
      </c>
      <c r="B87" s="11" t="s">
        <v>312</v>
      </c>
      <c r="C87" s="17"/>
      <c r="D87" s="10" t="s">
        <v>53</v>
      </c>
    </row>
    <row r="88" spans="1:4" ht="14.1" customHeight="1" x14ac:dyDescent="0.2">
      <c r="A88" s="121" t="s">
        <v>19</v>
      </c>
      <c r="B88" s="123"/>
      <c r="C88" s="17">
        <f>((1+C82)/(1-C84-C83)-1)</f>
        <v>0</v>
      </c>
      <c r="D88" s="9">
        <f>C88*D95</f>
        <v>0</v>
      </c>
    </row>
    <row r="89" spans="1:4" x14ac:dyDescent="0.2">
      <c r="A89" s="111" t="s">
        <v>50</v>
      </c>
      <c r="B89" s="111"/>
      <c r="C89" s="111"/>
      <c r="D89" s="111"/>
    </row>
    <row r="90" spans="1:4" x14ac:dyDescent="0.2">
      <c r="A90" s="4" t="s">
        <v>6</v>
      </c>
      <c r="B90" s="127" t="s">
        <v>3</v>
      </c>
      <c r="C90" s="128"/>
      <c r="D90" s="8">
        <f>D23</f>
        <v>0</v>
      </c>
    </row>
    <row r="91" spans="1:4" x14ac:dyDescent="0.2">
      <c r="A91" s="4" t="s">
        <v>8</v>
      </c>
      <c r="B91" s="127" t="s">
        <v>20</v>
      </c>
      <c r="C91" s="128"/>
      <c r="D91" s="8">
        <f>D55</f>
        <v>0</v>
      </c>
    </row>
    <row r="92" spans="1:4" x14ac:dyDescent="0.2">
      <c r="A92" s="4" t="s">
        <v>10</v>
      </c>
      <c r="B92" s="127" t="s">
        <v>36</v>
      </c>
      <c r="C92" s="128"/>
      <c r="D92" s="8">
        <f>D63</f>
        <v>0</v>
      </c>
    </row>
    <row r="93" spans="1:4" x14ac:dyDescent="0.2">
      <c r="A93" s="4" t="s">
        <v>12</v>
      </c>
      <c r="B93" s="127" t="s">
        <v>40</v>
      </c>
      <c r="C93" s="128"/>
      <c r="D93" s="8">
        <f>D72</f>
        <v>0</v>
      </c>
    </row>
    <row r="94" spans="1:4" x14ac:dyDescent="0.2">
      <c r="A94" s="4" t="s">
        <v>14</v>
      </c>
      <c r="B94" s="127" t="s">
        <v>43</v>
      </c>
      <c r="C94" s="128"/>
      <c r="D94" s="8">
        <f>D79</f>
        <v>0</v>
      </c>
    </row>
    <row r="95" spans="1:4" x14ac:dyDescent="0.2">
      <c r="A95" s="121" t="s">
        <v>51</v>
      </c>
      <c r="B95" s="122"/>
      <c r="C95" s="123"/>
      <c r="D95" s="8">
        <f>SUM(D90:D94)</f>
        <v>0</v>
      </c>
    </row>
    <row r="96" spans="1:4" x14ac:dyDescent="0.2">
      <c r="A96" s="4" t="s">
        <v>16</v>
      </c>
      <c r="B96" s="127" t="s">
        <v>46</v>
      </c>
      <c r="C96" s="128"/>
      <c r="D96" s="8">
        <f>D88</f>
        <v>0</v>
      </c>
    </row>
    <row r="97" spans="1:4" ht="14.1" customHeight="1" x14ac:dyDescent="0.2">
      <c r="A97" s="121" t="s">
        <v>274</v>
      </c>
      <c r="B97" s="122"/>
      <c r="C97" s="123"/>
      <c r="D97" s="9">
        <f>ROUND(SUM(D95:D96),2)</f>
        <v>0</v>
      </c>
    </row>
    <row r="98" spans="1:4" ht="42" customHeight="1" x14ac:dyDescent="0.2">
      <c r="A98" s="126" t="s">
        <v>275</v>
      </c>
      <c r="B98" s="126"/>
      <c r="C98" s="126"/>
      <c r="D98" s="126"/>
    </row>
    <row r="99" spans="1:4" ht="27" customHeight="1" x14ac:dyDescent="0.2">
      <c r="A99" s="114" t="s">
        <v>276</v>
      </c>
      <c r="B99" s="114"/>
      <c r="C99" s="114"/>
      <c r="D99" s="114"/>
    </row>
  </sheetData>
  <mergeCells count="72">
    <mergeCell ref="F50:G50"/>
    <mergeCell ref="F52:G52"/>
    <mergeCell ref="B9:C9"/>
    <mergeCell ref="B13:C13"/>
    <mergeCell ref="A1:D1"/>
    <mergeCell ref="A2:D2"/>
    <mergeCell ref="A3:D3"/>
    <mergeCell ref="A4:D4"/>
    <mergeCell ref="A5:D5"/>
    <mergeCell ref="A6:D6"/>
    <mergeCell ref="B7:C7"/>
    <mergeCell ref="B10:C10"/>
    <mergeCell ref="B11:C11"/>
    <mergeCell ref="B12:C12"/>
    <mergeCell ref="B8:C8"/>
    <mergeCell ref="A25:D25"/>
    <mergeCell ref="B14:C14"/>
    <mergeCell ref="A15:D15"/>
    <mergeCell ref="B16:C16"/>
    <mergeCell ref="B17:C17"/>
    <mergeCell ref="B18:C18"/>
    <mergeCell ref="B19:C19"/>
    <mergeCell ref="B20:C20"/>
    <mergeCell ref="B21:C21"/>
    <mergeCell ref="B22:C22"/>
    <mergeCell ref="A23:C23"/>
    <mergeCell ref="A24:D24"/>
    <mergeCell ref="B48:C48"/>
    <mergeCell ref="F48:G48"/>
    <mergeCell ref="A30:C30"/>
    <mergeCell ref="A31:D31"/>
    <mergeCell ref="F32:G32"/>
    <mergeCell ref="A41:B41"/>
    <mergeCell ref="A42:D42"/>
    <mergeCell ref="B43:C43"/>
    <mergeCell ref="F43:G43"/>
    <mergeCell ref="B44:C44"/>
    <mergeCell ref="B45:C45"/>
    <mergeCell ref="F45:G45"/>
    <mergeCell ref="B46:C46"/>
    <mergeCell ref="B47:C47"/>
    <mergeCell ref="A73:D73"/>
    <mergeCell ref="A49:C49"/>
    <mergeCell ref="A50:D50"/>
    <mergeCell ref="B51:C51"/>
    <mergeCell ref="B52:C52"/>
    <mergeCell ref="B53:C53"/>
    <mergeCell ref="B54:C54"/>
    <mergeCell ref="A55:C55"/>
    <mergeCell ref="A56:D56"/>
    <mergeCell ref="A63:C63"/>
    <mergeCell ref="A64:D64"/>
    <mergeCell ref="A72:C72"/>
    <mergeCell ref="B92:C92"/>
    <mergeCell ref="B74:C74"/>
    <mergeCell ref="B75:C75"/>
    <mergeCell ref="B76:C76"/>
    <mergeCell ref="B77:C77"/>
    <mergeCell ref="B78:C78"/>
    <mergeCell ref="A79:C79"/>
    <mergeCell ref="A80:D80"/>
    <mergeCell ref="A88:B88"/>
    <mergeCell ref="A89:D89"/>
    <mergeCell ref="B90:C90"/>
    <mergeCell ref="B91:C91"/>
    <mergeCell ref="A98:D98"/>
    <mergeCell ref="A99:D99"/>
    <mergeCell ref="B93:C93"/>
    <mergeCell ref="B94:C94"/>
    <mergeCell ref="A95:C95"/>
    <mergeCell ref="B96:C96"/>
    <mergeCell ref="A97:C97"/>
  </mergeCells>
  <dataValidations disablePrompts="1" count="1">
    <dataValidation type="list" allowBlank="1" showInputMessage="1" showErrorMessage="1" sqref="D8">
      <formula1>"Lucro Presumido,Lucro Real,Simples Nacional"</formula1>
    </dataValidation>
  </dataValidation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48"/>
  <sheetViews>
    <sheetView view="pageBreakPreview" zoomScaleNormal="100" zoomScaleSheetLayoutView="100" zoomScalePageLayoutView="115" workbookViewId="0">
      <selection activeCell="E38" sqref="E38:E43"/>
    </sheetView>
  </sheetViews>
  <sheetFormatPr defaultColWidth="8.85546875" defaultRowHeight="12" customHeight="1" x14ac:dyDescent="0.2"/>
  <cols>
    <col min="1" max="1" width="5.85546875" style="3" customWidth="1"/>
    <col min="2" max="2" width="63.85546875" style="3" customWidth="1"/>
    <col min="3" max="6" width="10.85546875" style="3" customWidth="1"/>
    <col min="7" max="16384" width="8.85546875" style="3"/>
  </cols>
  <sheetData>
    <row r="1" spans="1:6" ht="69.95" customHeight="1" x14ac:dyDescent="0.2">
      <c r="A1" s="135"/>
      <c r="B1" s="135"/>
      <c r="C1" s="135"/>
      <c r="D1" s="135"/>
      <c r="E1" s="135"/>
      <c r="F1" s="135"/>
    </row>
    <row r="2" spans="1:6" ht="15" customHeight="1" x14ac:dyDescent="0.2">
      <c r="A2" s="113" t="s">
        <v>314</v>
      </c>
      <c r="B2" s="113"/>
      <c r="C2" s="113"/>
      <c r="D2" s="113"/>
      <c r="E2" s="113"/>
      <c r="F2" s="113"/>
    </row>
    <row r="3" spans="1:6" ht="15" customHeight="1" x14ac:dyDescent="0.2">
      <c r="A3" s="113" t="s">
        <v>313</v>
      </c>
      <c r="B3" s="113"/>
      <c r="C3" s="113"/>
      <c r="D3" s="113"/>
      <c r="E3" s="113"/>
      <c r="F3" s="113"/>
    </row>
    <row r="4" spans="1:6" ht="45" customHeight="1" x14ac:dyDescent="0.2">
      <c r="A4" s="113" t="s">
        <v>315</v>
      </c>
      <c r="B4" s="113"/>
      <c r="C4" s="113"/>
      <c r="D4" s="113"/>
      <c r="E4" s="113"/>
      <c r="F4" s="113"/>
    </row>
    <row r="5" spans="1:6" ht="15" customHeight="1" x14ac:dyDescent="0.2">
      <c r="A5" s="134"/>
      <c r="B5" s="134"/>
      <c r="C5" s="134"/>
      <c r="D5" s="134"/>
      <c r="E5" s="134"/>
      <c r="F5" s="134"/>
    </row>
    <row r="6" spans="1:6" ht="15" customHeight="1" x14ac:dyDescent="0.2">
      <c r="A6" s="111" t="s">
        <v>297</v>
      </c>
      <c r="B6" s="111"/>
      <c r="C6" s="111"/>
      <c r="D6" s="111"/>
      <c r="E6" s="111"/>
      <c r="F6" s="111"/>
    </row>
    <row r="7" spans="1:6" ht="38.25" x14ac:dyDescent="0.2">
      <c r="A7" s="27" t="s">
        <v>147</v>
      </c>
      <c r="B7" s="27" t="s">
        <v>200</v>
      </c>
      <c r="C7" s="27" t="s">
        <v>76</v>
      </c>
      <c r="D7" s="27" t="s">
        <v>323</v>
      </c>
      <c r="E7" s="27" t="s">
        <v>149</v>
      </c>
      <c r="F7" s="27" t="s">
        <v>150</v>
      </c>
    </row>
    <row r="8" spans="1:6" ht="12.75" x14ac:dyDescent="0.2">
      <c r="A8" s="36">
        <v>1</v>
      </c>
      <c r="B8" s="37" t="s">
        <v>196</v>
      </c>
      <c r="C8" s="41" t="s">
        <v>76</v>
      </c>
      <c r="D8" s="38">
        <v>2</v>
      </c>
      <c r="E8" s="31"/>
      <c r="F8" s="39">
        <f t="shared" ref="F8:F13" si="0">D8*E8</f>
        <v>0</v>
      </c>
    </row>
    <row r="9" spans="1:6" ht="15" x14ac:dyDescent="0.2">
      <c r="A9" s="36">
        <v>2</v>
      </c>
      <c r="B9" s="37" t="s">
        <v>195</v>
      </c>
      <c r="C9" s="41" t="s">
        <v>76</v>
      </c>
      <c r="D9" s="38">
        <v>2</v>
      </c>
      <c r="E9" s="31"/>
      <c r="F9" s="39">
        <f t="shared" si="0"/>
        <v>0</v>
      </c>
    </row>
    <row r="10" spans="1:6" ht="15" x14ac:dyDescent="0.2">
      <c r="A10" s="36">
        <v>3</v>
      </c>
      <c r="B10" s="37" t="s">
        <v>197</v>
      </c>
      <c r="C10" s="41" t="s">
        <v>76</v>
      </c>
      <c r="D10" s="38">
        <v>1</v>
      </c>
      <c r="E10" s="31"/>
      <c r="F10" s="39">
        <f t="shared" si="0"/>
        <v>0</v>
      </c>
    </row>
    <row r="11" spans="1:6" ht="12.75" x14ac:dyDescent="0.2">
      <c r="A11" s="36">
        <v>4</v>
      </c>
      <c r="B11" s="37" t="s">
        <v>199</v>
      </c>
      <c r="C11" s="41" t="s">
        <v>76</v>
      </c>
      <c r="D11" s="38">
        <v>1</v>
      </c>
      <c r="E11" s="31"/>
      <c r="F11" s="39">
        <f t="shared" si="0"/>
        <v>0</v>
      </c>
    </row>
    <row r="12" spans="1:6" ht="12.75" x14ac:dyDescent="0.2">
      <c r="A12" s="36">
        <v>5</v>
      </c>
      <c r="B12" s="37" t="s">
        <v>234</v>
      </c>
      <c r="C12" s="41" t="s">
        <v>77</v>
      </c>
      <c r="D12" s="38">
        <v>4</v>
      </c>
      <c r="E12" s="31"/>
      <c r="F12" s="39">
        <f t="shared" si="0"/>
        <v>0</v>
      </c>
    </row>
    <row r="13" spans="1:6" ht="15" x14ac:dyDescent="0.2">
      <c r="A13" s="36">
        <v>6</v>
      </c>
      <c r="B13" s="37" t="s">
        <v>198</v>
      </c>
      <c r="C13" s="41" t="s">
        <v>77</v>
      </c>
      <c r="D13" s="38">
        <v>2</v>
      </c>
      <c r="E13" s="31"/>
      <c r="F13" s="39">
        <f t="shared" si="0"/>
        <v>0</v>
      </c>
    </row>
    <row r="14" spans="1:6" ht="14.1" x14ac:dyDescent="0.2">
      <c r="A14" s="140" t="s">
        <v>321</v>
      </c>
      <c r="B14" s="141"/>
      <c r="C14" s="141"/>
      <c r="D14" s="141"/>
      <c r="E14" s="142"/>
      <c r="F14" s="32">
        <f>SUM(F8:F13)</f>
        <v>0</v>
      </c>
    </row>
    <row r="15" spans="1:6" ht="14.1" x14ac:dyDescent="0.2">
      <c r="A15" s="143" t="s">
        <v>322</v>
      </c>
      <c r="B15" s="144"/>
      <c r="C15" s="144"/>
      <c r="D15" s="144"/>
      <c r="E15" s="145"/>
      <c r="F15" s="34">
        <f>F14/12</f>
        <v>0</v>
      </c>
    </row>
    <row r="16" spans="1:6" ht="15" customHeight="1" x14ac:dyDescent="0.2">
      <c r="A16" s="111" t="s">
        <v>192</v>
      </c>
      <c r="B16" s="111"/>
      <c r="C16" s="111"/>
      <c r="D16" s="111"/>
      <c r="E16" s="111"/>
      <c r="F16" s="111"/>
    </row>
    <row r="17" spans="1:6" ht="38.25" x14ac:dyDescent="0.2">
      <c r="A17" s="27" t="s">
        <v>147</v>
      </c>
      <c r="B17" s="27" t="s">
        <v>200</v>
      </c>
      <c r="C17" s="27"/>
      <c r="D17" s="27" t="s">
        <v>323</v>
      </c>
      <c r="E17" s="27" t="s">
        <v>149</v>
      </c>
      <c r="F17" s="27" t="s">
        <v>150</v>
      </c>
    </row>
    <row r="18" spans="1:6" ht="15" x14ac:dyDescent="0.2">
      <c r="A18" s="36">
        <v>1</v>
      </c>
      <c r="B18" s="37" t="s">
        <v>201</v>
      </c>
      <c r="C18" s="41" t="s">
        <v>76</v>
      </c>
      <c r="D18" s="40">
        <v>2</v>
      </c>
      <c r="E18" s="31"/>
      <c r="F18" s="39">
        <f t="shared" ref="F18:F23" si="1">D18*E18</f>
        <v>0</v>
      </c>
    </row>
    <row r="19" spans="1:6" ht="15" x14ac:dyDescent="0.2">
      <c r="A19" s="36">
        <v>2</v>
      </c>
      <c r="B19" s="37" t="s">
        <v>203</v>
      </c>
      <c r="C19" s="41" t="s">
        <v>77</v>
      </c>
      <c r="D19" s="40">
        <v>2</v>
      </c>
      <c r="E19" s="31"/>
      <c r="F19" s="39">
        <f t="shared" si="1"/>
        <v>0</v>
      </c>
    </row>
    <row r="20" spans="1:6" ht="12.75" x14ac:dyDescent="0.2">
      <c r="A20" s="36">
        <v>3</v>
      </c>
      <c r="B20" s="37" t="s">
        <v>202</v>
      </c>
      <c r="C20" s="41" t="s">
        <v>76</v>
      </c>
      <c r="D20" s="40">
        <v>2</v>
      </c>
      <c r="E20" s="31"/>
      <c r="F20" s="39">
        <f t="shared" si="1"/>
        <v>0</v>
      </c>
    </row>
    <row r="21" spans="1:6" ht="15" x14ac:dyDescent="0.2">
      <c r="A21" s="36">
        <v>4</v>
      </c>
      <c r="B21" s="37" t="s">
        <v>197</v>
      </c>
      <c r="C21" s="41" t="s">
        <v>76</v>
      </c>
      <c r="D21" s="40">
        <v>1</v>
      </c>
      <c r="E21" s="31"/>
      <c r="F21" s="39">
        <f t="shared" si="1"/>
        <v>0</v>
      </c>
    </row>
    <row r="22" spans="1:6" ht="12.75" x14ac:dyDescent="0.2">
      <c r="A22" s="36">
        <v>5</v>
      </c>
      <c r="B22" s="37" t="s">
        <v>199</v>
      </c>
      <c r="C22" s="41" t="s">
        <v>76</v>
      </c>
      <c r="D22" s="40">
        <v>1</v>
      </c>
      <c r="E22" s="31"/>
      <c r="F22" s="39">
        <f t="shared" si="1"/>
        <v>0</v>
      </c>
    </row>
    <row r="23" spans="1:6" ht="12.75" x14ac:dyDescent="0.2">
      <c r="A23" s="36">
        <v>6</v>
      </c>
      <c r="B23" s="37" t="s">
        <v>234</v>
      </c>
      <c r="C23" s="41" t="s">
        <v>77</v>
      </c>
      <c r="D23" s="40">
        <v>4</v>
      </c>
      <c r="E23" s="31"/>
      <c r="F23" s="39">
        <f t="shared" si="1"/>
        <v>0</v>
      </c>
    </row>
    <row r="24" spans="1:6" ht="14.1" x14ac:dyDescent="0.2">
      <c r="A24" s="140" t="s">
        <v>321</v>
      </c>
      <c r="B24" s="141"/>
      <c r="C24" s="141"/>
      <c r="D24" s="141"/>
      <c r="E24" s="142"/>
      <c r="F24" s="32">
        <f>SUM(F18:F23)</f>
        <v>0</v>
      </c>
    </row>
    <row r="25" spans="1:6" ht="14.1" x14ac:dyDescent="0.2">
      <c r="A25" s="143" t="s">
        <v>322</v>
      </c>
      <c r="B25" s="144"/>
      <c r="C25" s="144"/>
      <c r="D25" s="144"/>
      <c r="E25" s="145"/>
      <c r="F25" s="34">
        <f>F24/12</f>
        <v>0</v>
      </c>
    </row>
    <row r="26" spans="1:6" ht="15" customHeight="1" x14ac:dyDescent="0.2">
      <c r="A26" s="111" t="s">
        <v>193</v>
      </c>
      <c r="B26" s="111"/>
      <c r="C26" s="111"/>
      <c r="D26" s="111"/>
      <c r="E26" s="111"/>
      <c r="F26" s="111"/>
    </row>
    <row r="27" spans="1:6" ht="38.25" x14ac:dyDescent="0.2">
      <c r="A27" s="27" t="s">
        <v>147</v>
      </c>
      <c r="B27" s="27" t="s">
        <v>200</v>
      </c>
      <c r="C27" s="27"/>
      <c r="D27" s="27" t="s">
        <v>323</v>
      </c>
      <c r="E27" s="27" t="s">
        <v>149</v>
      </c>
      <c r="F27" s="27" t="s">
        <v>150</v>
      </c>
    </row>
    <row r="28" spans="1:6" ht="15" x14ac:dyDescent="0.2">
      <c r="A28" s="36">
        <v>1</v>
      </c>
      <c r="B28" s="37" t="s">
        <v>203</v>
      </c>
      <c r="C28" s="41" t="s">
        <v>77</v>
      </c>
      <c r="D28" s="40">
        <v>2</v>
      </c>
      <c r="E28" s="31"/>
      <c r="F28" s="39">
        <f t="shared" ref="F28:F33" si="2">D28*E28</f>
        <v>0</v>
      </c>
    </row>
    <row r="29" spans="1:6" ht="12.75" x14ac:dyDescent="0.2">
      <c r="A29" s="36">
        <v>2</v>
      </c>
      <c r="B29" s="37" t="s">
        <v>202</v>
      </c>
      <c r="C29" s="41" t="s">
        <v>76</v>
      </c>
      <c r="D29" s="40">
        <v>2</v>
      </c>
      <c r="E29" s="31"/>
      <c r="F29" s="39">
        <f t="shared" si="2"/>
        <v>0</v>
      </c>
    </row>
    <row r="30" spans="1:6" ht="12.75" x14ac:dyDescent="0.2">
      <c r="A30" s="36">
        <v>3</v>
      </c>
      <c r="B30" s="37" t="s">
        <v>280</v>
      </c>
      <c r="C30" s="41" t="s">
        <v>76</v>
      </c>
      <c r="D30" s="40">
        <v>2</v>
      </c>
      <c r="E30" s="31"/>
      <c r="F30" s="39">
        <f t="shared" si="2"/>
        <v>0</v>
      </c>
    </row>
    <row r="31" spans="1:6" ht="12.75" x14ac:dyDescent="0.2">
      <c r="A31" s="36">
        <v>4</v>
      </c>
      <c r="B31" s="37" t="s">
        <v>197</v>
      </c>
      <c r="C31" s="41" t="s">
        <v>76</v>
      </c>
      <c r="D31" s="40">
        <v>1</v>
      </c>
      <c r="E31" s="31"/>
      <c r="F31" s="39">
        <f t="shared" si="2"/>
        <v>0</v>
      </c>
    </row>
    <row r="32" spans="1:6" ht="12.75" x14ac:dyDescent="0.2">
      <c r="A32" s="36">
        <v>5</v>
      </c>
      <c r="B32" s="37" t="s">
        <v>199</v>
      </c>
      <c r="C32" s="41" t="s">
        <v>76</v>
      </c>
      <c r="D32" s="40">
        <v>1</v>
      </c>
      <c r="E32" s="31"/>
      <c r="F32" s="39">
        <f t="shared" si="2"/>
        <v>0</v>
      </c>
    </row>
    <row r="33" spans="1:6" ht="12.75" x14ac:dyDescent="0.2">
      <c r="A33" s="36">
        <v>6</v>
      </c>
      <c r="B33" s="37" t="s">
        <v>234</v>
      </c>
      <c r="C33" s="41" t="s">
        <v>77</v>
      </c>
      <c r="D33" s="40">
        <v>4</v>
      </c>
      <c r="E33" s="31"/>
      <c r="F33" s="39">
        <f t="shared" si="2"/>
        <v>0</v>
      </c>
    </row>
    <row r="34" spans="1:6" ht="12.75" x14ac:dyDescent="0.2">
      <c r="A34" s="140" t="s">
        <v>321</v>
      </c>
      <c r="B34" s="141"/>
      <c r="C34" s="141"/>
      <c r="D34" s="141"/>
      <c r="E34" s="142"/>
      <c r="F34" s="32">
        <f>SUM(F28:F33)</f>
        <v>0</v>
      </c>
    </row>
    <row r="35" spans="1:6" ht="12.75" x14ac:dyDescent="0.2">
      <c r="A35" s="143" t="s">
        <v>322</v>
      </c>
      <c r="B35" s="144"/>
      <c r="C35" s="144"/>
      <c r="D35" s="144"/>
      <c r="E35" s="145"/>
      <c r="F35" s="34">
        <f>F34/12</f>
        <v>0</v>
      </c>
    </row>
    <row r="36" spans="1:6" ht="15" customHeight="1" x14ac:dyDescent="0.2">
      <c r="A36" s="111" t="s">
        <v>194</v>
      </c>
      <c r="B36" s="111"/>
      <c r="C36" s="111"/>
      <c r="D36" s="111"/>
      <c r="E36" s="111"/>
      <c r="F36" s="111"/>
    </row>
    <row r="37" spans="1:6" ht="38.25" x14ac:dyDescent="0.2">
      <c r="A37" s="27" t="s">
        <v>147</v>
      </c>
      <c r="B37" s="27" t="s">
        <v>200</v>
      </c>
      <c r="C37" s="27"/>
      <c r="D37" s="27" t="s">
        <v>323</v>
      </c>
      <c r="E37" s="27" t="s">
        <v>149</v>
      </c>
      <c r="F37" s="27" t="s">
        <v>150</v>
      </c>
    </row>
    <row r="38" spans="1:6" ht="12.75" x14ac:dyDescent="0.2">
      <c r="A38" s="36">
        <v>1</v>
      </c>
      <c r="B38" s="37" t="s">
        <v>204</v>
      </c>
      <c r="C38" s="41" t="s">
        <v>77</v>
      </c>
      <c r="D38" s="40">
        <v>2</v>
      </c>
      <c r="E38" s="31"/>
      <c r="F38" s="39">
        <f t="shared" ref="F38:F43" si="3">D38*E38</f>
        <v>0</v>
      </c>
    </row>
    <row r="39" spans="1:6" ht="12.75" x14ac:dyDescent="0.2">
      <c r="A39" s="36">
        <v>2</v>
      </c>
      <c r="B39" s="37" t="s">
        <v>202</v>
      </c>
      <c r="C39" s="41" t="s">
        <v>76</v>
      </c>
      <c r="D39" s="40">
        <v>2</v>
      </c>
      <c r="E39" s="31"/>
      <c r="F39" s="39">
        <f t="shared" si="3"/>
        <v>0</v>
      </c>
    </row>
    <row r="40" spans="1:6" ht="12.75" x14ac:dyDescent="0.2">
      <c r="A40" s="36">
        <v>3</v>
      </c>
      <c r="B40" s="37" t="s">
        <v>195</v>
      </c>
      <c r="C40" s="41" t="s">
        <v>76</v>
      </c>
      <c r="D40" s="40">
        <v>2</v>
      </c>
      <c r="E40" s="31"/>
      <c r="F40" s="39">
        <f t="shared" si="3"/>
        <v>0</v>
      </c>
    </row>
    <row r="41" spans="1:6" ht="12.75" x14ac:dyDescent="0.2">
      <c r="A41" s="36">
        <v>4</v>
      </c>
      <c r="B41" s="37" t="s">
        <v>197</v>
      </c>
      <c r="C41" s="41" t="s">
        <v>76</v>
      </c>
      <c r="D41" s="40">
        <v>1</v>
      </c>
      <c r="E41" s="31"/>
      <c r="F41" s="39">
        <f t="shared" si="3"/>
        <v>0</v>
      </c>
    </row>
    <row r="42" spans="1:6" ht="12.75" x14ac:dyDescent="0.2">
      <c r="A42" s="36">
        <v>5</v>
      </c>
      <c r="B42" s="37" t="s">
        <v>199</v>
      </c>
      <c r="C42" s="41" t="s">
        <v>76</v>
      </c>
      <c r="D42" s="40">
        <v>1</v>
      </c>
      <c r="E42" s="31"/>
      <c r="F42" s="39">
        <f t="shared" si="3"/>
        <v>0</v>
      </c>
    </row>
    <row r="43" spans="1:6" ht="12.75" x14ac:dyDescent="0.2">
      <c r="A43" s="36">
        <v>6</v>
      </c>
      <c r="B43" s="37" t="s">
        <v>234</v>
      </c>
      <c r="C43" s="41" t="s">
        <v>77</v>
      </c>
      <c r="D43" s="40">
        <v>4</v>
      </c>
      <c r="E43" s="31"/>
      <c r="F43" s="39">
        <f t="shared" si="3"/>
        <v>0</v>
      </c>
    </row>
    <row r="44" spans="1:6" ht="12.75" x14ac:dyDescent="0.2">
      <c r="A44" s="140" t="s">
        <v>321</v>
      </c>
      <c r="B44" s="141"/>
      <c r="C44" s="141"/>
      <c r="D44" s="141"/>
      <c r="E44" s="142"/>
      <c r="F44" s="32">
        <f>SUM(F38:F43)</f>
        <v>0</v>
      </c>
    </row>
    <row r="45" spans="1:6" ht="12.75" x14ac:dyDescent="0.2">
      <c r="A45" s="143" t="s">
        <v>322</v>
      </c>
      <c r="B45" s="144"/>
      <c r="C45" s="144"/>
      <c r="D45" s="144"/>
      <c r="E45" s="145"/>
      <c r="F45" s="34">
        <f>F44/12</f>
        <v>0</v>
      </c>
    </row>
    <row r="46" spans="1:6" ht="30" customHeight="1" x14ac:dyDescent="0.2">
      <c r="A46" s="114" t="s">
        <v>237</v>
      </c>
      <c r="B46" s="114"/>
      <c r="C46" s="114"/>
      <c r="D46" s="114"/>
      <c r="E46" s="114"/>
      <c r="F46" s="114"/>
    </row>
    <row r="47" spans="1:6" ht="12.75" x14ac:dyDescent="0.2"/>
    <row r="48" spans="1:6" ht="12.75" x14ac:dyDescent="0.2"/>
  </sheetData>
  <mergeCells count="18">
    <mergeCell ref="A46:F46"/>
    <mergeCell ref="A44:E44"/>
    <mergeCell ref="A45:E45"/>
    <mergeCell ref="A24:E24"/>
    <mergeCell ref="A25:E25"/>
    <mergeCell ref="A6:F6"/>
    <mergeCell ref="A36:F36"/>
    <mergeCell ref="A16:F16"/>
    <mergeCell ref="A26:F26"/>
    <mergeCell ref="A1:F1"/>
    <mergeCell ref="A2:F2"/>
    <mergeCell ref="A3:F3"/>
    <mergeCell ref="A4:F4"/>
    <mergeCell ref="A5:F5"/>
    <mergeCell ref="A14:E14"/>
    <mergeCell ref="A15:E15"/>
    <mergeCell ref="A34:E34"/>
    <mergeCell ref="A35:E35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82"/>
  <sheetViews>
    <sheetView view="pageBreakPreview" zoomScaleNormal="115" zoomScaleSheetLayoutView="100" zoomScalePageLayoutView="115" workbookViewId="0">
      <selection activeCell="F11" sqref="F11"/>
    </sheetView>
  </sheetViews>
  <sheetFormatPr defaultColWidth="8.85546875" defaultRowHeight="12.75" x14ac:dyDescent="0.2"/>
  <cols>
    <col min="1" max="1" width="5.85546875" style="3" customWidth="1"/>
    <col min="2" max="2" width="63.85546875" style="3" customWidth="1"/>
    <col min="3" max="6" width="10.85546875" style="3" customWidth="1"/>
    <col min="7" max="16384" width="8.85546875" style="3"/>
  </cols>
  <sheetData>
    <row r="1" spans="1:6" ht="69.95" customHeight="1" x14ac:dyDescent="0.2">
      <c r="A1" s="135"/>
      <c r="B1" s="135"/>
      <c r="C1" s="135"/>
      <c r="D1" s="135"/>
      <c r="E1" s="135"/>
      <c r="F1" s="135"/>
    </row>
    <row r="2" spans="1:6" ht="15" x14ac:dyDescent="0.2">
      <c r="A2" s="113" t="s">
        <v>314</v>
      </c>
      <c r="B2" s="113"/>
      <c r="C2" s="113"/>
      <c r="D2" s="113"/>
      <c r="E2" s="113"/>
      <c r="F2" s="113"/>
    </row>
    <row r="3" spans="1:6" ht="15" x14ac:dyDescent="0.2">
      <c r="A3" s="113" t="s">
        <v>313</v>
      </c>
      <c r="B3" s="113"/>
      <c r="C3" s="113"/>
      <c r="D3" s="113"/>
      <c r="E3" s="113"/>
      <c r="F3" s="113"/>
    </row>
    <row r="4" spans="1:6" ht="45" customHeight="1" x14ac:dyDescent="0.2">
      <c r="A4" s="113" t="s">
        <v>315</v>
      </c>
      <c r="B4" s="113"/>
      <c r="C4" s="113"/>
      <c r="D4" s="113"/>
      <c r="E4" s="113"/>
      <c r="F4" s="113"/>
    </row>
    <row r="5" spans="1:6" ht="15" x14ac:dyDescent="0.2">
      <c r="A5" s="134"/>
      <c r="B5" s="134"/>
      <c r="C5" s="134"/>
      <c r="D5" s="134"/>
      <c r="E5" s="134"/>
      <c r="F5" s="134"/>
    </row>
    <row r="6" spans="1:6" ht="14.1" x14ac:dyDescent="0.2">
      <c r="A6" s="111" t="s">
        <v>297</v>
      </c>
      <c r="B6" s="111"/>
      <c r="C6" s="111"/>
      <c r="D6" s="111"/>
      <c r="E6" s="111"/>
      <c r="F6" s="111"/>
    </row>
    <row r="7" spans="1:6" ht="25.5" x14ac:dyDescent="0.2">
      <c r="A7" s="26" t="s">
        <v>147</v>
      </c>
      <c r="B7" s="26" t="s">
        <v>148</v>
      </c>
      <c r="C7" s="26" t="s">
        <v>76</v>
      </c>
      <c r="D7" s="26" t="s">
        <v>324</v>
      </c>
      <c r="E7" s="27" t="s">
        <v>149</v>
      </c>
      <c r="F7" s="27" t="s">
        <v>150</v>
      </c>
    </row>
    <row r="8" spans="1:6" x14ac:dyDescent="0.2">
      <c r="A8" s="28">
        <v>1</v>
      </c>
      <c r="B8" s="29" t="s">
        <v>273</v>
      </c>
      <c r="C8" s="30" t="s">
        <v>76</v>
      </c>
      <c r="D8" s="35">
        <v>192</v>
      </c>
      <c r="E8" s="31"/>
      <c r="F8" s="8">
        <f>D8*E8</f>
        <v>0</v>
      </c>
    </row>
    <row r="9" spans="1:6" ht="14.1" x14ac:dyDescent="0.2">
      <c r="A9" s="140" t="s">
        <v>325</v>
      </c>
      <c r="B9" s="141"/>
      <c r="C9" s="141"/>
      <c r="D9" s="141"/>
      <c r="E9" s="142"/>
      <c r="F9" s="8">
        <f>F8</f>
        <v>0</v>
      </c>
    </row>
    <row r="10" spans="1:6" ht="14.1" x14ac:dyDescent="0.2">
      <c r="A10" s="140" t="s">
        <v>326</v>
      </c>
      <c r="B10" s="141"/>
      <c r="C10" s="141"/>
      <c r="D10" s="141"/>
      <c r="E10" s="142"/>
      <c r="F10" s="32">
        <f>F9/12</f>
        <v>0</v>
      </c>
    </row>
    <row r="11" spans="1:6" ht="14.1" x14ac:dyDescent="0.2">
      <c r="A11" s="140" t="s">
        <v>327</v>
      </c>
      <c r="B11" s="141"/>
      <c r="C11" s="141"/>
      <c r="D11" s="141"/>
      <c r="E11" s="142"/>
      <c r="F11" s="33">
        <f>'Mensal (Limp)'!I22+'Mensal (Outros)'!F10</f>
        <v>4</v>
      </c>
    </row>
    <row r="12" spans="1:6" ht="14.1" x14ac:dyDescent="0.2">
      <c r="A12" s="143" t="s">
        <v>328</v>
      </c>
      <c r="B12" s="144"/>
      <c r="C12" s="144"/>
      <c r="D12" s="144"/>
      <c r="E12" s="145"/>
      <c r="F12" s="34">
        <f>F10/F11</f>
        <v>0</v>
      </c>
    </row>
    <row r="13" spans="1:6" ht="14.1" customHeight="1" x14ac:dyDescent="0.2">
      <c r="A13" s="111" t="s">
        <v>192</v>
      </c>
      <c r="B13" s="111"/>
      <c r="C13" s="111"/>
      <c r="D13" s="111"/>
      <c r="E13" s="111"/>
      <c r="F13" s="111"/>
    </row>
    <row r="14" spans="1:6" ht="25.5" x14ac:dyDescent="0.2">
      <c r="A14" s="26" t="s">
        <v>147</v>
      </c>
      <c r="B14" s="26" t="s">
        <v>148</v>
      </c>
      <c r="C14" s="26" t="s">
        <v>76</v>
      </c>
      <c r="D14" s="26" t="s">
        <v>324</v>
      </c>
      <c r="E14" s="27" t="s">
        <v>149</v>
      </c>
      <c r="F14" s="27" t="s">
        <v>150</v>
      </c>
    </row>
    <row r="15" spans="1:6" x14ac:dyDescent="0.2">
      <c r="A15" s="28">
        <v>1</v>
      </c>
      <c r="B15" s="29" t="s">
        <v>151</v>
      </c>
      <c r="C15" s="30" t="s">
        <v>81</v>
      </c>
      <c r="D15" s="35">
        <v>638</v>
      </c>
      <c r="E15" s="31"/>
      <c r="F15" s="8">
        <f>D15*E15</f>
        <v>0</v>
      </c>
    </row>
    <row r="16" spans="1:6" x14ac:dyDescent="0.2">
      <c r="A16" s="28">
        <v>2</v>
      </c>
      <c r="B16" s="29" t="s">
        <v>156</v>
      </c>
      <c r="C16" s="30" t="s">
        <v>79</v>
      </c>
      <c r="D16" s="35">
        <v>1853</v>
      </c>
      <c r="E16" s="31"/>
      <c r="F16" s="8">
        <f>D16*E16</f>
        <v>0</v>
      </c>
    </row>
    <row r="17" spans="1:6" x14ac:dyDescent="0.2">
      <c r="A17" s="28">
        <v>3</v>
      </c>
      <c r="B17" s="29" t="s">
        <v>175</v>
      </c>
      <c r="C17" s="30" t="s">
        <v>79</v>
      </c>
      <c r="D17" s="35">
        <v>986</v>
      </c>
      <c r="E17" s="31"/>
      <c r="F17" s="8">
        <f t="shared" ref="F17:F55" si="0">D17*E17</f>
        <v>0</v>
      </c>
    </row>
    <row r="18" spans="1:6" x14ac:dyDescent="0.2">
      <c r="A18" s="28">
        <v>4</v>
      </c>
      <c r="B18" s="29" t="s">
        <v>181</v>
      </c>
      <c r="C18" s="30" t="s">
        <v>76</v>
      </c>
      <c r="D18" s="35">
        <v>105</v>
      </c>
      <c r="E18" s="31"/>
      <c r="F18" s="8">
        <f t="shared" si="0"/>
        <v>0</v>
      </c>
    </row>
    <row r="19" spans="1:6" x14ac:dyDescent="0.2">
      <c r="A19" s="28">
        <v>5</v>
      </c>
      <c r="B19" s="29" t="s">
        <v>278</v>
      </c>
      <c r="C19" s="30" t="s">
        <v>76</v>
      </c>
      <c r="D19" s="35">
        <v>54</v>
      </c>
      <c r="E19" s="31"/>
      <c r="F19" s="8">
        <f t="shared" si="0"/>
        <v>0</v>
      </c>
    </row>
    <row r="20" spans="1:6" ht="15" x14ac:dyDescent="0.2">
      <c r="A20" s="28">
        <v>6</v>
      </c>
      <c r="B20" s="29" t="s">
        <v>166</v>
      </c>
      <c r="C20" s="30" t="s">
        <v>76</v>
      </c>
      <c r="D20" s="35">
        <v>361</v>
      </c>
      <c r="E20" s="31"/>
      <c r="F20" s="8">
        <f t="shared" si="0"/>
        <v>0</v>
      </c>
    </row>
    <row r="21" spans="1:6" x14ac:dyDescent="0.2">
      <c r="A21" s="28">
        <v>7</v>
      </c>
      <c r="B21" s="29" t="s">
        <v>152</v>
      </c>
      <c r="C21" s="30" t="s">
        <v>81</v>
      </c>
      <c r="D21" s="35">
        <v>410</v>
      </c>
      <c r="E21" s="31"/>
      <c r="F21" s="8">
        <f t="shared" si="0"/>
        <v>0</v>
      </c>
    </row>
    <row r="22" spans="1:6" ht="15" x14ac:dyDescent="0.2">
      <c r="A22" s="28">
        <v>8</v>
      </c>
      <c r="B22" s="29" t="s">
        <v>155</v>
      </c>
      <c r="C22" s="30" t="s">
        <v>79</v>
      </c>
      <c r="D22" s="35">
        <v>302</v>
      </c>
      <c r="E22" s="31"/>
      <c r="F22" s="8">
        <f t="shared" si="0"/>
        <v>0</v>
      </c>
    </row>
    <row r="23" spans="1:6" x14ac:dyDescent="0.2">
      <c r="A23" s="28">
        <v>9</v>
      </c>
      <c r="B23" s="29" t="s">
        <v>153</v>
      </c>
      <c r="C23" s="30" t="s">
        <v>81</v>
      </c>
      <c r="D23" s="35">
        <v>270</v>
      </c>
      <c r="E23" s="31"/>
      <c r="F23" s="8">
        <f t="shared" si="0"/>
        <v>0</v>
      </c>
    </row>
    <row r="24" spans="1:6" ht="15" x14ac:dyDescent="0.2">
      <c r="A24" s="28">
        <v>10</v>
      </c>
      <c r="B24" s="29" t="s">
        <v>286</v>
      </c>
      <c r="C24" s="30" t="s">
        <v>76</v>
      </c>
      <c r="D24" s="35">
        <v>92</v>
      </c>
      <c r="E24" s="31"/>
      <c r="F24" s="8">
        <f t="shared" si="0"/>
        <v>0</v>
      </c>
    </row>
    <row r="25" spans="1:6" ht="15" x14ac:dyDescent="0.2">
      <c r="A25" s="28">
        <v>11</v>
      </c>
      <c r="B25" s="29" t="s">
        <v>246</v>
      </c>
      <c r="C25" s="30" t="s">
        <v>76</v>
      </c>
      <c r="D25" s="35">
        <v>129</v>
      </c>
      <c r="E25" s="31"/>
      <c r="F25" s="8">
        <f t="shared" si="0"/>
        <v>0</v>
      </c>
    </row>
    <row r="26" spans="1:6" ht="15" x14ac:dyDescent="0.2">
      <c r="A26" s="28">
        <v>12</v>
      </c>
      <c r="B26" s="29" t="s">
        <v>154</v>
      </c>
      <c r="C26" s="30" t="s">
        <v>76</v>
      </c>
      <c r="D26" s="35">
        <v>1283</v>
      </c>
      <c r="E26" s="31"/>
      <c r="F26" s="8">
        <f t="shared" si="0"/>
        <v>0</v>
      </c>
    </row>
    <row r="27" spans="1:6" x14ac:dyDescent="0.2">
      <c r="A27" s="28">
        <v>13</v>
      </c>
      <c r="B27" s="29" t="s">
        <v>184</v>
      </c>
      <c r="C27" s="30" t="s">
        <v>76</v>
      </c>
      <c r="D27" s="35">
        <v>1364</v>
      </c>
      <c r="E27" s="31"/>
      <c r="F27" s="8">
        <f t="shared" si="0"/>
        <v>0</v>
      </c>
    </row>
    <row r="28" spans="1:6" ht="15" x14ac:dyDescent="0.2">
      <c r="A28" s="28">
        <v>14</v>
      </c>
      <c r="B28" s="29" t="s">
        <v>165</v>
      </c>
      <c r="C28" s="30" t="s">
        <v>79</v>
      </c>
      <c r="D28" s="35">
        <v>166</v>
      </c>
      <c r="E28" s="31"/>
      <c r="F28" s="8">
        <f t="shared" si="0"/>
        <v>0</v>
      </c>
    </row>
    <row r="29" spans="1:6" ht="15" x14ac:dyDescent="0.2">
      <c r="A29" s="28">
        <v>15</v>
      </c>
      <c r="B29" s="29" t="s">
        <v>157</v>
      </c>
      <c r="C29" s="30" t="s">
        <v>79</v>
      </c>
      <c r="D29" s="35">
        <v>1168</v>
      </c>
      <c r="E29" s="31"/>
      <c r="F29" s="8">
        <f t="shared" si="0"/>
        <v>0</v>
      </c>
    </row>
    <row r="30" spans="1:6" x14ac:dyDescent="0.2">
      <c r="A30" s="28">
        <v>16</v>
      </c>
      <c r="B30" s="29" t="s">
        <v>176</v>
      </c>
      <c r="C30" s="30" t="s">
        <v>77</v>
      </c>
      <c r="D30" s="35">
        <v>648</v>
      </c>
      <c r="E30" s="31"/>
      <c r="F30" s="8">
        <f t="shared" si="0"/>
        <v>0</v>
      </c>
    </row>
    <row r="31" spans="1:6" x14ac:dyDescent="0.2">
      <c r="A31" s="28">
        <v>17</v>
      </c>
      <c r="B31" s="29" t="s">
        <v>273</v>
      </c>
      <c r="C31" s="30" t="s">
        <v>76</v>
      </c>
      <c r="D31" s="35">
        <v>2592</v>
      </c>
      <c r="E31" s="31"/>
      <c r="F31" s="8">
        <f t="shared" si="0"/>
        <v>0</v>
      </c>
    </row>
    <row r="32" spans="1:6" x14ac:dyDescent="0.2">
      <c r="A32" s="28">
        <v>18</v>
      </c>
      <c r="B32" s="29" t="s">
        <v>177</v>
      </c>
      <c r="C32" s="30" t="s">
        <v>76</v>
      </c>
      <c r="D32" s="35">
        <v>108</v>
      </c>
      <c r="E32" s="31"/>
      <c r="F32" s="8">
        <f t="shared" si="0"/>
        <v>0</v>
      </c>
    </row>
    <row r="33" spans="1:6" x14ac:dyDescent="0.2">
      <c r="A33" s="28">
        <v>19</v>
      </c>
      <c r="B33" s="29" t="s">
        <v>158</v>
      </c>
      <c r="C33" s="30" t="s">
        <v>76</v>
      </c>
      <c r="D33" s="35">
        <v>1080</v>
      </c>
      <c r="E33" s="31"/>
      <c r="F33" s="8">
        <f t="shared" si="0"/>
        <v>0</v>
      </c>
    </row>
    <row r="34" spans="1:6" ht="25.5" x14ac:dyDescent="0.2">
      <c r="A34" s="28">
        <v>20</v>
      </c>
      <c r="B34" s="29" t="s">
        <v>160</v>
      </c>
      <c r="C34" s="30" t="s">
        <v>82</v>
      </c>
      <c r="D34" s="35">
        <v>826</v>
      </c>
      <c r="E34" s="31"/>
      <c r="F34" s="8">
        <f t="shared" si="0"/>
        <v>0</v>
      </c>
    </row>
    <row r="35" spans="1:6" x14ac:dyDescent="0.2">
      <c r="A35" s="28">
        <v>21</v>
      </c>
      <c r="B35" s="29" t="s">
        <v>179</v>
      </c>
      <c r="C35" s="30" t="s">
        <v>80</v>
      </c>
      <c r="D35" s="35">
        <v>2999</v>
      </c>
      <c r="E35" s="31"/>
      <c r="F35" s="8">
        <f t="shared" si="0"/>
        <v>0</v>
      </c>
    </row>
    <row r="36" spans="1:6" x14ac:dyDescent="0.2">
      <c r="A36" s="28">
        <v>22</v>
      </c>
      <c r="B36" s="29" t="s">
        <v>284</v>
      </c>
      <c r="C36" s="30" t="s">
        <v>76</v>
      </c>
      <c r="D36" s="35">
        <v>589</v>
      </c>
      <c r="E36" s="31"/>
      <c r="F36" s="8">
        <f t="shared" si="0"/>
        <v>0</v>
      </c>
    </row>
    <row r="37" spans="1:6" x14ac:dyDescent="0.2">
      <c r="A37" s="28">
        <v>23</v>
      </c>
      <c r="B37" s="29" t="s">
        <v>301</v>
      </c>
      <c r="C37" s="30" t="s">
        <v>76</v>
      </c>
      <c r="D37" s="35">
        <v>55</v>
      </c>
      <c r="E37" s="31"/>
      <c r="F37" s="8">
        <f t="shared" si="0"/>
        <v>0</v>
      </c>
    </row>
    <row r="38" spans="1:6" x14ac:dyDescent="0.2">
      <c r="A38" s="28">
        <v>24</v>
      </c>
      <c r="B38" s="29" t="s">
        <v>186</v>
      </c>
      <c r="C38" s="30" t="s">
        <v>76</v>
      </c>
      <c r="D38" s="35">
        <v>107</v>
      </c>
      <c r="E38" s="31"/>
      <c r="F38" s="8">
        <f t="shared" si="0"/>
        <v>0</v>
      </c>
    </row>
    <row r="39" spans="1:6" x14ac:dyDescent="0.2">
      <c r="A39" s="28">
        <v>25</v>
      </c>
      <c r="B39" s="29" t="s">
        <v>159</v>
      </c>
      <c r="C39" s="30" t="s">
        <v>81</v>
      </c>
      <c r="D39" s="35">
        <v>141</v>
      </c>
      <c r="E39" s="31"/>
      <c r="F39" s="8">
        <f t="shared" si="0"/>
        <v>0</v>
      </c>
    </row>
    <row r="40" spans="1:6" x14ac:dyDescent="0.2">
      <c r="A40" s="28">
        <v>26</v>
      </c>
      <c r="B40" s="29" t="s">
        <v>167</v>
      </c>
      <c r="C40" s="30" t="s">
        <v>76</v>
      </c>
      <c r="D40" s="35">
        <v>157</v>
      </c>
      <c r="E40" s="31"/>
      <c r="F40" s="8">
        <f t="shared" si="0"/>
        <v>0</v>
      </c>
    </row>
    <row r="41" spans="1:6" x14ac:dyDescent="0.2">
      <c r="A41" s="28">
        <v>27</v>
      </c>
      <c r="B41" s="29" t="s">
        <v>168</v>
      </c>
      <c r="C41" s="30" t="s">
        <v>76</v>
      </c>
      <c r="D41" s="35">
        <v>116</v>
      </c>
      <c r="E41" s="31"/>
      <c r="F41" s="8">
        <f t="shared" si="0"/>
        <v>0</v>
      </c>
    </row>
    <row r="42" spans="1:6" x14ac:dyDescent="0.2">
      <c r="A42" s="28">
        <v>28</v>
      </c>
      <c r="B42" s="29" t="s">
        <v>183</v>
      </c>
      <c r="C42" s="30" t="s">
        <v>80</v>
      </c>
      <c r="D42" s="35">
        <v>131</v>
      </c>
      <c r="E42" s="31"/>
      <c r="F42" s="8">
        <f t="shared" si="0"/>
        <v>0</v>
      </c>
    </row>
    <row r="43" spans="1:6" x14ac:dyDescent="0.2">
      <c r="A43" s="28">
        <v>29</v>
      </c>
      <c r="B43" s="29" t="s">
        <v>173</v>
      </c>
      <c r="C43" s="30" t="s">
        <v>81</v>
      </c>
      <c r="D43" s="35">
        <v>355</v>
      </c>
      <c r="E43" s="31"/>
      <c r="F43" s="8">
        <f t="shared" si="0"/>
        <v>0</v>
      </c>
    </row>
    <row r="44" spans="1:6" x14ac:dyDescent="0.2">
      <c r="A44" s="28">
        <v>30</v>
      </c>
      <c r="B44" s="29" t="s">
        <v>172</v>
      </c>
      <c r="C44" s="30" t="s">
        <v>76</v>
      </c>
      <c r="D44" s="35">
        <v>41</v>
      </c>
      <c r="E44" s="31"/>
      <c r="F44" s="8">
        <f t="shared" si="0"/>
        <v>0</v>
      </c>
    </row>
    <row r="45" spans="1:6" x14ac:dyDescent="0.2">
      <c r="A45" s="28">
        <v>31</v>
      </c>
      <c r="B45" s="29" t="s">
        <v>162</v>
      </c>
      <c r="C45" s="30" t="s">
        <v>80</v>
      </c>
      <c r="D45" s="35">
        <v>309</v>
      </c>
      <c r="E45" s="31"/>
      <c r="F45" s="8">
        <f t="shared" si="0"/>
        <v>0</v>
      </c>
    </row>
    <row r="46" spans="1:6" x14ac:dyDescent="0.2">
      <c r="A46" s="28">
        <v>32</v>
      </c>
      <c r="B46" s="29" t="s">
        <v>163</v>
      </c>
      <c r="C46" s="30" t="s">
        <v>80</v>
      </c>
      <c r="D46" s="35">
        <v>286</v>
      </c>
      <c r="E46" s="31"/>
      <c r="F46" s="8">
        <f t="shared" si="0"/>
        <v>0</v>
      </c>
    </row>
    <row r="47" spans="1:6" x14ac:dyDescent="0.2">
      <c r="A47" s="28">
        <v>33</v>
      </c>
      <c r="B47" s="29" t="s">
        <v>161</v>
      </c>
      <c r="C47" s="30" t="s">
        <v>80</v>
      </c>
      <c r="D47" s="35">
        <v>617</v>
      </c>
      <c r="E47" s="31"/>
      <c r="F47" s="8">
        <f t="shared" si="0"/>
        <v>0</v>
      </c>
    </row>
    <row r="48" spans="1:6" x14ac:dyDescent="0.2">
      <c r="A48" s="28">
        <v>34</v>
      </c>
      <c r="B48" s="29" t="s">
        <v>180</v>
      </c>
      <c r="C48" s="30" t="s">
        <v>79</v>
      </c>
      <c r="D48" s="35">
        <v>200</v>
      </c>
      <c r="E48" s="31"/>
      <c r="F48" s="8">
        <f t="shared" si="0"/>
        <v>0</v>
      </c>
    </row>
    <row r="49" spans="1:6" x14ac:dyDescent="0.2">
      <c r="A49" s="28">
        <v>35</v>
      </c>
      <c r="B49" s="29" t="s">
        <v>178</v>
      </c>
      <c r="C49" s="30" t="s">
        <v>79</v>
      </c>
      <c r="D49" s="35">
        <v>54</v>
      </c>
      <c r="E49" s="31"/>
      <c r="F49" s="8">
        <f t="shared" si="0"/>
        <v>0</v>
      </c>
    </row>
    <row r="50" spans="1:6" x14ac:dyDescent="0.2">
      <c r="A50" s="28">
        <v>36</v>
      </c>
      <c r="B50" s="29" t="s">
        <v>169</v>
      </c>
      <c r="C50" s="30" t="s">
        <v>76</v>
      </c>
      <c r="D50" s="35">
        <v>340</v>
      </c>
      <c r="E50" s="31"/>
      <c r="F50" s="8">
        <f t="shared" si="0"/>
        <v>0</v>
      </c>
    </row>
    <row r="51" spans="1:6" x14ac:dyDescent="0.2">
      <c r="A51" s="28">
        <v>37</v>
      </c>
      <c r="B51" s="29" t="s">
        <v>170</v>
      </c>
      <c r="C51" s="30" t="s">
        <v>76</v>
      </c>
      <c r="D51" s="35">
        <v>286</v>
      </c>
      <c r="E51" s="31"/>
      <c r="F51" s="8">
        <f t="shared" si="0"/>
        <v>0</v>
      </c>
    </row>
    <row r="52" spans="1:6" x14ac:dyDescent="0.2">
      <c r="A52" s="28">
        <v>38</v>
      </c>
      <c r="B52" s="29" t="s">
        <v>171</v>
      </c>
      <c r="C52" s="30" t="s">
        <v>76</v>
      </c>
      <c r="D52" s="35">
        <v>139</v>
      </c>
      <c r="E52" s="31"/>
      <c r="F52" s="8">
        <f t="shared" si="0"/>
        <v>0</v>
      </c>
    </row>
    <row r="53" spans="1:6" x14ac:dyDescent="0.2">
      <c r="A53" s="28">
        <v>39</v>
      </c>
      <c r="B53" s="29" t="s">
        <v>185</v>
      </c>
      <c r="C53" s="30" t="s">
        <v>76</v>
      </c>
      <c r="D53" s="35">
        <v>172</v>
      </c>
      <c r="E53" s="31"/>
      <c r="F53" s="8">
        <f t="shared" si="0"/>
        <v>0</v>
      </c>
    </row>
    <row r="54" spans="1:6" x14ac:dyDescent="0.2">
      <c r="A54" s="28">
        <v>40</v>
      </c>
      <c r="B54" s="29" t="s">
        <v>283</v>
      </c>
      <c r="C54" s="30" t="s">
        <v>76</v>
      </c>
      <c r="D54" s="35">
        <v>182</v>
      </c>
      <c r="E54" s="31"/>
      <c r="F54" s="8">
        <f t="shared" si="0"/>
        <v>0</v>
      </c>
    </row>
    <row r="55" spans="1:6" x14ac:dyDescent="0.2">
      <c r="A55" s="28">
        <v>41</v>
      </c>
      <c r="B55" s="29" t="s">
        <v>182</v>
      </c>
      <c r="C55" s="30" t="s">
        <v>76</v>
      </c>
      <c r="D55" s="35">
        <v>51</v>
      </c>
      <c r="E55" s="31"/>
      <c r="F55" s="8">
        <f t="shared" si="0"/>
        <v>0</v>
      </c>
    </row>
    <row r="56" spans="1:6" x14ac:dyDescent="0.2">
      <c r="A56" s="140" t="s">
        <v>325</v>
      </c>
      <c r="B56" s="141"/>
      <c r="C56" s="141"/>
      <c r="D56" s="141"/>
      <c r="E56" s="142"/>
      <c r="F56" s="32">
        <f>SUM(F15:F55)</f>
        <v>0</v>
      </c>
    </row>
    <row r="57" spans="1:6" x14ac:dyDescent="0.2">
      <c r="A57" s="140" t="s">
        <v>326</v>
      </c>
      <c r="B57" s="141"/>
      <c r="C57" s="141"/>
      <c r="D57" s="141"/>
      <c r="E57" s="142"/>
      <c r="F57" s="32">
        <f>F56/12</f>
        <v>0</v>
      </c>
    </row>
    <row r="58" spans="1:6" x14ac:dyDescent="0.2">
      <c r="A58" s="140" t="s">
        <v>327</v>
      </c>
      <c r="B58" s="141"/>
      <c r="C58" s="141"/>
      <c r="D58" s="141"/>
      <c r="E58" s="142"/>
      <c r="F58" s="33">
        <f>'Mensal (Limp)'!H22</f>
        <v>54</v>
      </c>
    </row>
    <row r="59" spans="1:6" x14ac:dyDescent="0.2">
      <c r="A59" s="143" t="s">
        <v>328</v>
      </c>
      <c r="B59" s="144"/>
      <c r="C59" s="144"/>
      <c r="D59" s="144"/>
      <c r="E59" s="145"/>
      <c r="F59" s="34">
        <f>F57/F58</f>
        <v>0</v>
      </c>
    </row>
    <row r="60" spans="1:6" x14ac:dyDescent="0.2">
      <c r="A60" s="111" t="s">
        <v>193</v>
      </c>
      <c r="B60" s="111"/>
      <c r="C60" s="111"/>
      <c r="D60" s="111"/>
      <c r="E60" s="111"/>
      <c r="F60" s="111"/>
    </row>
    <row r="61" spans="1:6" ht="25.5" x14ac:dyDescent="0.2">
      <c r="A61" s="26" t="s">
        <v>147</v>
      </c>
      <c r="B61" s="26" t="s">
        <v>148</v>
      </c>
      <c r="C61" s="26" t="s">
        <v>76</v>
      </c>
      <c r="D61" s="26" t="s">
        <v>324</v>
      </c>
      <c r="E61" s="27" t="s">
        <v>149</v>
      </c>
      <c r="F61" s="27" t="s">
        <v>150</v>
      </c>
    </row>
    <row r="62" spans="1:6" x14ac:dyDescent="0.2">
      <c r="A62" s="28">
        <v>1</v>
      </c>
      <c r="B62" s="29" t="s">
        <v>214</v>
      </c>
      <c r="C62" s="28" t="s">
        <v>86</v>
      </c>
      <c r="D62" s="35">
        <v>2</v>
      </c>
      <c r="E62" s="31"/>
      <c r="F62" s="8">
        <f>D62*E62</f>
        <v>0</v>
      </c>
    </row>
    <row r="63" spans="1:6" x14ac:dyDescent="0.2">
      <c r="A63" s="28">
        <v>2</v>
      </c>
      <c r="B63" s="29" t="s">
        <v>164</v>
      </c>
      <c r="C63" s="30" t="s">
        <v>78</v>
      </c>
      <c r="D63" s="35">
        <v>1728</v>
      </c>
      <c r="E63" s="31"/>
      <c r="F63" s="8">
        <f>D63*E63</f>
        <v>0</v>
      </c>
    </row>
    <row r="64" spans="1:6" x14ac:dyDescent="0.2">
      <c r="A64" s="28">
        <v>3</v>
      </c>
      <c r="B64" s="29" t="s">
        <v>282</v>
      </c>
      <c r="C64" s="28" t="s">
        <v>83</v>
      </c>
      <c r="D64" s="35">
        <v>7</v>
      </c>
      <c r="E64" s="31"/>
      <c r="F64" s="8">
        <f>D64*E64</f>
        <v>0</v>
      </c>
    </row>
    <row r="65" spans="1:6" x14ac:dyDescent="0.2">
      <c r="A65" s="28">
        <v>4</v>
      </c>
      <c r="B65" s="29" t="s">
        <v>215</v>
      </c>
      <c r="C65" s="28" t="s">
        <v>76</v>
      </c>
      <c r="D65" s="35">
        <v>12</v>
      </c>
      <c r="E65" s="31"/>
      <c r="F65" s="8">
        <f>D65*E65</f>
        <v>0</v>
      </c>
    </row>
    <row r="66" spans="1:6" x14ac:dyDescent="0.2">
      <c r="A66" s="28">
        <v>5</v>
      </c>
      <c r="B66" s="29" t="s">
        <v>176</v>
      </c>
      <c r="C66" s="30" t="s">
        <v>77</v>
      </c>
      <c r="D66" s="35">
        <v>48</v>
      </c>
      <c r="E66" s="31"/>
      <c r="F66" s="8">
        <f t="shared" ref="F66:F67" si="1">D66*E66</f>
        <v>0</v>
      </c>
    </row>
    <row r="67" spans="1:6" x14ac:dyDescent="0.2">
      <c r="A67" s="28">
        <v>6</v>
      </c>
      <c r="B67" s="29" t="s">
        <v>273</v>
      </c>
      <c r="C67" s="30" t="s">
        <v>76</v>
      </c>
      <c r="D67" s="35">
        <v>192</v>
      </c>
      <c r="E67" s="31"/>
      <c r="F67" s="8">
        <f t="shared" si="1"/>
        <v>0</v>
      </c>
    </row>
    <row r="68" spans="1:6" x14ac:dyDescent="0.2">
      <c r="A68" s="28">
        <v>7</v>
      </c>
      <c r="B68" s="29" t="s">
        <v>281</v>
      </c>
      <c r="C68" s="28" t="s">
        <v>83</v>
      </c>
      <c r="D68" s="35">
        <v>13</v>
      </c>
      <c r="E68" s="31"/>
      <c r="F68" s="8">
        <f>D68*E68</f>
        <v>0</v>
      </c>
    </row>
    <row r="69" spans="1:6" x14ac:dyDescent="0.2">
      <c r="A69" s="28">
        <v>8</v>
      </c>
      <c r="B69" s="29" t="s">
        <v>213</v>
      </c>
      <c r="C69" s="30" t="s">
        <v>79</v>
      </c>
      <c r="D69" s="35">
        <v>69</v>
      </c>
      <c r="E69" s="31"/>
      <c r="F69" s="8">
        <f t="shared" ref="F69" si="2">D69*E69</f>
        <v>0</v>
      </c>
    </row>
    <row r="70" spans="1:6" x14ac:dyDescent="0.2">
      <c r="A70" s="28">
        <v>9</v>
      </c>
      <c r="B70" s="29" t="s">
        <v>187</v>
      </c>
      <c r="C70" s="28" t="s">
        <v>80</v>
      </c>
      <c r="D70" s="35">
        <v>2</v>
      </c>
      <c r="E70" s="31"/>
      <c r="F70" s="8">
        <f>D70*E70</f>
        <v>0</v>
      </c>
    </row>
    <row r="71" spans="1:6" x14ac:dyDescent="0.2">
      <c r="A71" s="140" t="s">
        <v>325</v>
      </c>
      <c r="B71" s="141"/>
      <c r="C71" s="141"/>
      <c r="D71" s="141"/>
      <c r="E71" s="142"/>
      <c r="F71" s="8">
        <f>SUM(F62:F70)</f>
        <v>0</v>
      </c>
    </row>
    <row r="72" spans="1:6" x14ac:dyDescent="0.2">
      <c r="A72" s="140" t="s">
        <v>326</v>
      </c>
      <c r="B72" s="141"/>
      <c r="C72" s="141"/>
      <c r="D72" s="141"/>
      <c r="E72" s="142"/>
      <c r="F72" s="32">
        <f>F71/12</f>
        <v>0</v>
      </c>
    </row>
    <row r="73" spans="1:6" x14ac:dyDescent="0.2">
      <c r="A73" s="140" t="s">
        <v>327</v>
      </c>
      <c r="B73" s="141"/>
      <c r="C73" s="141"/>
      <c r="D73" s="141"/>
      <c r="E73" s="142"/>
      <c r="F73" s="36">
        <f>'Mensal (Outros)'!F8</f>
        <v>4</v>
      </c>
    </row>
    <row r="74" spans="1:6" x14ac:dyDescent="0.2">
      <c r="A74" s="143" t="s">
        <v>328</v>
      </c>
      <c r="B74" s="144"/>
      <c r="C74" s="144"/>
      <c r="D74" s="144"/>
      <c r="E74" s="145"/>
      <c r="F74" s="34">
        <f>F72/F73</f>
        <v>0</v>
      </c>
    </row>
    <row r="75" spans="1:6" x14ac:dyDescent="0.2">
      <c r="A75" s="111" t="s">
        <v>194</v>
      </c>
      <c r="B75" s="111"/>
      <c r="C75" s="111"/>
      <c r="D75" s="111"/>
      <c r="E75" s="111"/>
      <c r="F75" s="111"/>
    </row>
    <row r="76" spans="1:6" ht="25.5" x14ac:dyDescent="0.2">
      <c r="A76" s="26" t="s">
        <v>147</v>
      </c>
      <c r="B76" s="26" t="s">
        <v>148</v>
      </c>
      <c r="C76" s="26" t="s">
        <v>76</v>
      </c>
      <c r="D76" s="26" t="s">
        <v>324</v>
      </c>
      <c r="E76" s="27" t="s">
        <v>149</v>
      </c>
      <c r="F76" s="27" t="s">
        <v>150</v>
      </c>
    </row>
    <row r="77" spans="1:6" x14ac:dyDescent="0.2">
      <c r="A77" s="28">
        <v>1</v>
      </c>
      <c r="B77" s="29" t="s">
        <v>273</v>
      </c>
      <c r="C77" s="30" t="s">
        <v>76</v>
      </c>
      <c r="D77" s="35">
        <v>768</v>
      </c>
      <c r="E77" s="31"/>
      <c r="F77" s="8">
        <f>D77*E77</f>
        <v>0</v>
      </c>
    </row>
    <row r="78" spans="1:6" x14ac:dyDescent="0.2">
      <c r="A78" s="140" t="s">
        <v>325</v>
      </c>
      <c r="B78" s="141"/>
      <c r="C78" s="141"/>
      <c r="D78" s="141"/>
      <c r="E78" s="142"/>
      <c r="F78" s="8">
        <f>F77</f>
        <v>0</v>
      </c>
    </row>
    <row r="79" spans="1:6" x14ac:dyDescent="0.2">
      <c r="A79" s="140" t="s">
        <v>326</v>
      </c>
      <c r="B79" s="141"/>
      <c r="C79" s="141"/>
      <c r="D79" s="141"/>
      <c r="E79" s="142"/>
      <c r="F79" s="32">
        <f>F78/12</f>
        <v>0</v>
      </c>
    </row>
    <row r="80" spans="1:6" x14ac:dyDescent="0.2">
      <c r="A80" s="140" t="s">
        <v>327</v>
      </c>
      <c r="B80" s="141"/>
      <c r="C80" s="141"/>
      <c r="D80" s="141"/>
      <c r="E80" s="142"/>
      <c r="F80" s="36">
        <f>'Mensal (Outros)'!F9</f>
        <v>16</v>
      </c>
    </row>
    <row r="81" spans="1:6" x14ac:dyDescent="0.2">
      <c r="A81" s="143" t="s">
        <v>328</v>
      </c>
      <c r="B81" s="144"/>
      <c r="C81" s="144"/>
      <c r="D81" s="144"/>
      <c r="E81" s="145"/>
      <c r="F81" s="34">
        <f>F79/F80</f>
        <v>0</v>
      </c>
    </row>
    <row r="82" spans="1:6" ht="30" customHeight="1" x14ac:dyDescent="0.2">
      <c r="A82" s="114" t="s">
        <v>236</v>
      </c>
      <c r="B82" s="114"/>
      <c r="C82" s="114"/>
      <c r="D82" s="114"/>
      <c r="E82" s="114"/>
      <c r="F82" s="114"/>
    </row>
  </sheetData>
  <mergeCells count="26">
    <mergeCell ref="A6:F6"/>
    <mergeCell ref="A9:E9"/>
    <mergeCell ref="A10:E10"/>
    <mergeCell ref="A11:E11"/>
    <mergeCell ref="A12:E12"/>
    <mergeCell ref="A80:E80"/>
    <mergeCell ref="A81:E81"/>
    <mergeCell ref="A56:E56"/>
    <mergeCell ref="A71:E71"/>
    <mergeCell ref="A78:E78"/>
    <mergeCell ref="A82:F82"/>
    <mergeCell ref="A1:F1"/>
    <mergeCell ref="A2:F2"/>
    <mergeCell ref="A3:F3"/>
    <mergeCell ref="A4:F4"/>
    <mergeCell ref="A5:F5"/>
    <mergeCell ref="A13:F13"/>
    <mergeCell ref="A60:F60"/>
    <mergeCell ref="A73:E73"/>
    <mergeCell ref="A74:E74"/>
    <mergeCell ref="A58:E58"/>
    <mergeCell ref="A59:E59"/>
    <mergeCell ref="A57:E57"/>
    <mergeCell ref="A72:E72"/>
    <mergeCell ref="A75:F75"/>
    <mergeCell ref="A79:E79"/>
  </mergeCells>
  <printOptions horizontalCentere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F40"/>
  <sheetViews>
    <sheetView view="pageBreakPreview" zoomScaleNormal="115" zoomScaleSheetLayoutView="100" zoomScalePageLayoutView="115" workbookViewId="0">
      <selection activeCell="E33" sqref="E33:E35"/>
    </sheetView>
  </sheetViews>
  <sheetFormatPr defaultColWidth="8.85546875" defaultRowHeight="12" customHeight="1" x14ac:dyDescent="0.2"/>
  <cols>
    <col min="1" max="1" width="5.85546875" style="3" customWidth="1"/>
    <col min="2" max="2" width="63.85546875" style="3" customWidth="1"/>
    <col min="3" max="6" width="10.85546875" style="3" customWidth="1"/>
    <col min="7" max="16384" width="8.85546875" style="3"/>
  </cols>
  <sheetData>
    <row r="1" spans="1:6" ht="69.95" customHeight="1" x14ac:dyDescent="0.2">
      <c r="A1" s="135"/>
      <c r="B1" s="135"/>
      <c r="C1" s="135"/>
      <c r="D1" s="135"/>
      <c r="E1" s="135"/>
      <c r="F1" s="135"/>
    </row>
    <row r="2" spans="1:6" ht="15" customHeight="1" x14ac:dyDescent="0.2">
      <c r="A2" s="113" t="s">
        <v>314</v>
      </c>
      <c r="B2" s="113"/>
      <c r="C2" s="113"/>
      <c r="D2" s="113"/>
      <c r="E2" s="113"/>
      <c r="F2" s="113"/>
    </row>
    <row r="3" spans="1:6" ht="15" customHeight="1" x14ac:dyDescent="0.2">
      <c r="A3" s="113" t="s">
        <v>313</v>
      </c>
      <c r="B3" s="113"/>
      <c r="C3" s="113"/>
      <c r="D3" s="113"/>
      <c r="E3" s="113"/>
      <c r="F3" s="113"/>
    </row>
    <row r="4" spans="1:6" ht="45" customHeight="1" x14ac:dyDescent="0.2">
      <c r="A4" s="113" t="s">
        <v>315</v>
      </c>
      <c r="B4" s="113"/>
      <c r="C4" s="113"/>
      <c r="D4" s="113"/>
      <c r="E4" s="113"/>
      <c r="F4" s="113"/>
    </row>
    <row r="5" spans="1:6" ht="15" customHeight="1" x14ac:dyDescent="0.2">
      <c r="A5" s="134"/>
      <c r="B5" s="134"/>
      <c r="C5" s="134"/>
      <c r="D5" s="134"/>
      <c r="E5" s="134"/>
      <c r="F5" s="134"/>
    </row>
    <row r="6" spans="1:6" ht="15" customHeight="1" x14ac:dyDescent="0.2">
      <c r="A6" s="111" t="s">
        <v>192</v>
      </c>
      <c r="B6" s="111"/>
      <c r="C6" s="111"/>
      <c r="D6" s="111"/>
      <c r="E6" s="111"/>
      <c r="F6" s="111"/>
    </row>
    <row r="7" spans="1:6" ht="25.5" x14ac:dyDescent="0.2">
      <c r="A7" s="26" t="s">
        <v>147</v>
      </c>
      <c r="B7" s="26" t="s">
        <v>228</v>
      </c>
      <c r="C7" s="26" t="s">
        <v>76</v>
      </c>
      <c r="D7" s="26" t="s">
        <v>324</v>
      </c>
      <c r="E7" s="27" t="s">
        <v>149</v>
      </c>
      <c r="F7" s="27" t="s">
        <v>150</v>
      </c>
    </row>
    <row r="8" spans="1:6" ht="15" customHeight="1" x14ac:dyDescent="0.2">
      <c r="A8" s="36">
        <v>1</v>
      </c>
      <c r="B8" s="37" t="s">
        <v>216</v>
      </c>
      <c r="C8" s="41" t="s">
        <v>76</v>
      </c>
      <c r="D8" s="42">
        <v>8</v>
      </c>
      <c r="E8" s="31"/>
      <c r="F8" s="8">
        <f t="shared" ref="F8:F14" si="0">D8*E8</f>
        <v>0</v>
      </c>
    </row>
    <row r="9" spans="1:6" ht="15" customHeight="1" x14ac:dyDescent="0.2">
      <c r="A9" s="36">
        <v>2</v>
      </c>
      <c r="B9" s="43" t="s">
        <v>220</v>
      </c>
      <c r="C9" s="44" t="s">
        <v>76</v>
      </c>
      <c r="D9" s="42">
        <v>32</v>
      </c>
      <c r="E9" s="31"/>
      <c r="F9" s="8">
        <f t="shared" si="0"/>
        <v>0</v>
      </c>
    </row>
    <row r="10" spans="1:6" ht="15" customHeight="1" x14ac:dyDescent="0.2">
      <c r="A10" s="36">
        <v>3</v>
      </c>
      <c r="B10" s="37" t="s">
        <v>279</v>
      </c>
      <c r="C10" s="41" t="s">
        <v>77</v>
      </c>
      <c r="D10" s="42">
        <v>27</v>
      </c>
      <c r="E10" s="31"/>
      <c r="F10" s="8">
        <f t="shared" si="0"/>
        <v>0</v>
      </c>
    </row>
    <row r="11" spans="1:6" ht="15" customHeight="1" x14ac:dyDescent="0.2">
      <c r="A11" s="36">
        <v>4</v>
      </c>
      <c r="B11" s="43" t="s">
        <v>219</v>
      </c>
      <c r="C11" s="44" t="s">
        <v>76</v>
      </c>
      <c r="D11" s="42">
        <v>8</v>
      </c>
      <c r="E11" s="31"/>
      <c r="F11" s="8">
        <f t="shared" si="0"/>
        <v>0</v>
      </c>
    </row>
    <row r="12" spans="1:6" ht="15" customHeight="1" x14ac:dyDescent="0.2">
      <c r="A12" s="36">
        <v>5</v>
      </c>
      <c r="B12" s="37" t="s">
        <v>277</v>
      </c>
      <c r="C12" s="41" t="s">
        <v>76</v>
      </c>
      <c r="D12" s="40">
        <v>216</v>
      </c>
      <c r="E12" s="31"/>
      <c r="F12" s="8">
        <f>D12*E12</f>
        <v>0</v>
      </c>
    </row>
    <row r="13" spans="1:6" ht="15" customHeight="1" x14ac:dyDescent="0.2">
      <c r="A13" s="36">
        <v>6</v>
      </c>
      <c r="B13" s="37" t="s">
        <v>218</v>
      </c>
      <c r="C13" s="41" t="s">
        <v>76</v>
      </c>
      <c r="D13" s="42">
        <v>27</v>
      </c>
      <c r="E13" s="31"/>
      <c r="F13" s="8">
        <f t="shared" si="0"/>
        <v>0</v>
      </c>
    </row>
    <row r="14" spans="1:6" ht="15" customHeight="1" x14ac:dyDescent="0.2">
      <c r="A14" s="36">
        <v>7</v>
      </c>
      <c r="B14" s="37" t="s">
        <v>217</v>
      </c>
      <c r="C14" s="41" t="s">
        <v>76</v>
      </c>
      <c r="D14" s="42">
        <v>648</v>
      </c>
      <c r="E14" s="31"/>
      <c r="F14" s="8">
        <f t="shared" si="0"/>
        <v>0</v>
      </c>
    </row>
    <row r="15" spans="1:6" ht="15" customHeight="1" x14ac:dyDescent="0.2">
      <c r="A15" s="140" t="s">
        <v>331</v>
      </c>
      <c r="B15" s="141"/>
      <c r="C15" s="141"/>
      <c r="D15" s="141"/>
      <c r="E15" s="142"/>
      <c r="F15" s="32">
        <f>SUM(F8:F14)</f>
        <v>0</v>
      </c>
    </row>
    <row r="16" spans="1:6" ht="15" customHeight="1" x14ac:dyDescent="0.2">
      <c r="A16" s="140" t="s">
        <v>330</v>
      </c>
      <c r="B16" s="141"/>
      <c r="C16" s="141"/>
      <c r="D16" s="141"/>
      <c r="E16" s="142"/>
      <c r="F16" s="32">
        <f>F15/12</f>
        <v>0</v>
      </c>
    </row>
    <row r="17" spans="1:6" ht="15" customHeight="1" x14ac:dyDescent="0.2">
      <c r="A17" s="140" t="s">
        <v>327</v>
      </c>
      <c r="B17" s="141"/>
      <c r="C17" s="141"/>
      <c r="D17" s="141"/>
      <c r="E17" s="142"/>
      <c r="F17" s="33">
        <f>'Mensal (Limp)'!H22</f>
        <v>54</v>
      </c>
    </row>
    <row r="18" spans="1:6" ht="15" customHeight="1" x14ac:dyDescent="0.2">
      <c r="A18" s="143" t="s">
        <v>329</v>
      </c>
      <c r="B18" s="144"/>
      <c r="C18" s="144"/>
      <c r="D18" s="144"/>
      <c r="E18" s="145"/>
      <c r="F18" s="34">
        <f>F16/F17</f>
        <v>0</v>
      </c>
    </row>
    <row r="19" spans="1:6" ht="15" customHeight="1" x14ac:dyDescent="0.2">
      <c r="A19" s="111" t="s">
        <v>193</v>
      </c>
      <c r="B19" s="111"/>
      <c r="C19" s="111"/>
      <c r="D19" s="111"/>
      <c r="E19" s="111"/>
      <c r="F19" s="111"/>
    </row>
    <row r="20" spans="1:6" ht="25.5" x14ac:dyDescent="0.2">
      <c r="A20" s="26" t="s">
        <v>147</v>
      </c>
      <c r="B20" s="26" t="s">
        <v>228</v>
      </c>
      <c r="C20" s="26" t="s">
        <v>76</v>
      </c>
      <c r="D20" s="26" t="s">
        <v>324</v>
      </c>
      <c r="E20" s="27" t="s">
        <v>149</v>
      </c>
      <c r="F20" s="27" t="s">
        <v>150</v>
      </c>
    </row>
    <row r="21" spans="1:6" ht="15" customHeight="1" x14ac:dyDescent="0.2">
      <c r="A21" s="36">
        <v>1</v>
      </c>
      <c r="B21" s="37" t="s">
        <v>225</v>
      </c>
      <c r="C21" s="41" t="s">
        <v>76</v>
      </c>
      <c r="D21" s="40">
        <v>4</v>
      </c>
      <c r="E21" s="31"/>
      <c r="F21" s="8">
        <f t="shared" ref="F21:F26" si="1">D21*E21</f>
        <v>0</v>
      </c>
    </row>
    <row r="22" spans="1:6" ht="15" customHeight="1" x14ac:dyDescent="0.2">
      <c r="A22" s="36">
        <v>2</v>
      </c>
      <c r="B22" s="37" t="s">
        <v>221</v>
      </c>
      <c r="C22" s="41" t="s">
        <v>76</v>
      </c>
      <c r="D22" s="40">
        <v>4</v>
      </c>
      <c r="E22" s="31"/>
      <c r="F22" s="8">
        <f t="shared" si="1"/>
        <v>0</v>
      </c>
    </row>
    <row r="23" spans="1:6" ht="15" customHeight="1" x14ac:dyDescent="0.2">
      <c r="A23" s="36">
        <v>3</v>
      </c>
      <c r="B23" s="37" t="s">
        <v>279</v>
      </c>
      <c r="C23" s="41" t="s">
        <v>77</v>
      </c>
      <c r="D23" s="40">
        <v>8</v>
      </c>
      <c r="E23" s="31"/>
      <c r="F23" s="8">
        <f t="shared" si="1"/>
        <v>0</v>
      </c>
    </row>
    <row r="24" spans="1:6" ht="15" customHeight="1" x14ac:dyDescent="0.2">
      <c r="A24" s="36">
        <v>4</v>
      </c>
      <c r="B24" s="37" t="s">
        <v>223</v>
      </c>
      <c r="C24" s="41" t="s">
        <v>77</v>
      </c>
      <c r="D24" s="40">
        <v>8</v>
      </c>
      <c r="E24" s="31"/>
      <c r="F24" s="8">
        <f t="shared" si="1"/>
        <v>0</v>
      </c>
    </row>
    <row r="25" spans="1:6" ht="15" customHeight="1" x14ac:dyDescent="0.2">
      <c r="A25" s="36">
        <v>5</v>
      </c>
      <c r="B25" s="37" t="s">
        <v>224</v>
      </c>
      <c r="C25" s="41" t="s">
        <v>76</v>
      </c>
      <c r="D25" s="40">
        <v>16</v>
      </c>
      <c r="E25" s="31"/>
      <c r="F25" s="8">
        <f t="shared" si="1"/>
        <v>0</v>
      </c>
    </row>
    <row r="26" spans="1:6" ht="15" customHeight="1" x14ac:dyDescent="0.2">
      <c r="A26" s="36">
        <v>6</v>
      </c>
      <c r="B26" s="37" t="s">
        <v>222</v>
      </c>
      <c r="C26" s="41" t="s">
        <v>76</v>
      </c>
      <c r="D26" s="40">
        <v>4</v>
      </c>
      <c r="E26" s="31"/>
      <c r="F26" s="8">
        <f t="shared" si="1"/>
        <v>0</v>
      </c>
    </row>
    <row r="27" spans="1:6" ht="15" customHeight="1" x14ac:dyDescent="0.2">
      <c r="A27" s="140" t="s">
        <v>331</v>
      </c>
      <c r="B27" s="141"/>
      <c r="C27" s="141"/>
      <c r="D27" s="141"/>
      <c r="E27" s="142"/>
      <c r="F27" s="45">
        <f>SUM(F21:F24)</f>
        <v>0</v>
      </c>
    </row>
    <row r="28" spans="1:6" ht="15" customHeight="1" x14ac:dyDescent="0.2">
      <c r="A28" s="140" t="s">
        <v>330</v>
      </c>
      <c r="B28" s="141"/>
      <c r="C28" s="141"/>
      <c r="D28" s="141"/>
      <c r="E28" s="142"/>
      <c r="F28" s="36">
        <f>F27/12</f>
        <v>0</v>
      </c>
    </row>
    <row r="29" spans="1:6" ht="15" customHeight="1" x14ac:dyDescent="0.2">
      <c r="A29" s="140" t="s">
        <v>327</v>
      </c>
      <c r="B29" s="141"/>
      <c r="C29" s="141"/>
      <c r="D29" s="141"/>
      <c r="E29" s="142"/>
      <c r="F29" s="36">
        <f>'Mensal (Outros)'!F8</f>
        <v>4</v>
      </c>
    </row>
    <row r="30" spans="1:6" ht="15" customHeight="1" x14ac:dyDescent="0.2">
      <c r="A30" s="143" t="s">
        <v>329</v>
      </c>
      <c r="B30" s="144"/>
      <c r="C30" s="144"/>
      <c r="D30" s="144"/>
      <c r="E30" s="145"/>
      <c r="F30" s="34">
        <f>F28/F29</f>
        <v>0</v>
      </c>
    </row>
    <row r="31" spans="1:6" ht="15" customHeight="1" x14ac:dyDescent="0.2">
      <c r="A31" s="111" t="s">
        <v>194</v>
      </c>
      <c r="B31" s="111"/>
      <c r="C31" s="111"/>
      <c r="D31" s="111"/>
      <c r="E31" s="111"/>
      <c r="F31" s="111"/>
    </row>
    <row r="32" spans="1:6" ht="25.5" x14ac:dyDescent="0.2">
      <c r="A32" s="26" t="s">
        <v>147</v>
      </c>
      <c r="B32" s="26" t="s">
        <v>228</v>
      </c>
      <c r="C32" s="26" t="s">
        <v>76</v>
      </c>
      <c r="D32" s="26" t="s">
        <v>324</v>
      </c>
      <c r="E32" s="27" t="s">
        <v>149</v>
      </c>
      <c r="F32" s="27" t="s">
        <v>150</v>
      </c>
    </row>
    <row r="33" spans="1:6" ht="15" customHeight="1" x14ac:dyDescent="0.2">
      <c r="A33" s="36">
        <v>1</v>
      </c>
      <c r="B33" s="37" t="s">
        <v>226</v>
      </c>
      <c r="C33" s="41" t="s">
        <v>76</v>
      </c>
      <c r="D33" s="40">
        <v>8</v>
      </c>
      <c r="E33" s="31"/>
      <c r="F33" s="8">
        <f>D33*E33</f>
        <v>0</v>
      </c>
    </row>
    <row r="34" spans="1:6" ht="15" customHeight="1" x14ac:dyDescent="0.2">
      <c r="A34" s="36">
        <v>2</v>
      </c>
      <c r="B34" s="37" t="s">
        <v>277</v>
      </c>
      <c r="C34" s="41" t="s">
        <v>76</v>
      </c>
      <c r="D34" s="40">
        <v>64</v>
      </c>
      <c r="E34" s="31"/>
      <c r="F34" s="8">
        <f>D34*E34</f>
        <v>0</v>
      </c>
    </row>
    <row r="35" spans="1:6" ht="15" customHeight="1" x14ac:dyDescent="0.2">
      <c r="A35" s="36">
        <v>3</v>
      </c>
      <c r="B35" s="37" t="s">
        <v>227</v>
      </c>
      <c r="C35" s="41" t="s">
        <v>77</v>
      </c>
      <c r="D35" s="40">
        <v>32</v>
      </c>
      <c r="E35" s="31"/>
      <c r="F35" s="8">
        <f>D35*E35</f>
        <v>0</v>
      </c>
    </row>
    <row r="36" spans="1:6" ht="15" customHeight="1" x14ac:dyDescent="0.2">
      <c r="A36" s="140" t="s">
        <v>331</v>
      </c>
      <c r="B36" s="141"/>
      <c r="C36" s="141"/>
      <c r="D36" s="141"/>
      <c r="E36" s="142"/>
      <c r="F36" s="32">
        <f>SUM(F33:F35)</f>
        <v>0</v>
      </c>
    </row>
    <row r="37" spans="1:6" ht="15" customHeight="1" x14ac:dyDescent="0.2">
      <c r="A37" s="140" t="s">
        <v>330</v>
      </c>
      <c r="B37" s="141"/>
      <c r="C37" s="141"/>
      <c r="D37" s="141"/>
      <c r="E37" s="142"/>
      <c r="F37" s="32">
        <f>F36/12</f>
        <v>0</v>
      </c>
    </row>
    <row r="38" spans="1:6" ht="15" customHeight="1" x14ac:dyDescent="0.2">
      <c r="A38" s="140" t="s">
        <v>327</v>
      </c>
      <c r="B38" s="141"/>
      <c r="C38" s="141"/>
      <c r="D38" s="141"/>
      <c r="E38" s="142"/>
      <c r="F38" s="36">
        <f>'Mensal (Outros)'!F9</f>
        <v>16</v>
      </c>
    </row>
    <row r="39" spans="1:6" ht="15" customHeight="1" x14ac:dyDescent="0.2">
      <c r="A39" s="143" t="s">
        <v>329</v>
      </c>
      <c r="B39" s="144"/>
      <c r="C39" s="144"/>
      <c r="D39" s="144"/>
      <c r="E39" s="145"/>
      <c r="F39" s="34">
        <f>F37/F38</f>
        <v>0</v>
      </c>
    </row>
    <row r="40" spans="1:6" ht="30" customHeight="1" x14ac:dyDescent="0.2">
      <c r="A40" s="114" t="s">
        <v>238</v>
      </c>
      <c r="B40" s="114"/>
      <c r="C40" s="114"/>
      <c r="D40" s="114"/>
      <c r="E40" s="114"/>
      <c r="F40" s="114"/>
    </row>
  </sheetData>
  <mergeCells count="21">
    <mergeCell ref="A27:E27"/>
    <mergeCell ref="A28:E28"/>
    <mergeCell ref="A29:E29"/>
    <mergeCell ref="A30:E30"/>
    <mergeCell ref="A36:E36"/>
    <mergeCell ref="A40:F40"/>
    <mergeCell ref="A1:F1"/>
    <mergeCell ref="A2:F2"/>
    <mergeCell ref="A3:F3"/>
    <mergeCell ref="A4:F4"/>
    <mergeCell ref="A5:F5"/>
    <mergeCell ref="A15:E15"/>
    <mergeCell ref="A16:E16"/>
    <mergeCell ref="A17:E17"/>
    <mergeCell ref="A18:E18"/>
    <mergeCell ref="A6:F6"/>
    <mergeCell ref="A38:E38"/>
    <mergeCell ref="A39:E39"/>
    <mergeCell ref="A19:F19"/>
    <mergeCell ref="A31:F31"/>
    <mergeCell ref="A37:E37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10</vt:i4>
      </vt:variant>
    </vt:vector>
  </HeadingPairs>
  <TitlesOfParts>
    <vt:vector size="24" baseType="lpstr">
      <vt:lpstr>Resumo</vt:lpstr>
      <vt:lpstr>Enc</vt:lpstr>
      <vt:lpstr>Serv</vt:lpstr>
      <vt:lpstr>Serv Ins</vt:lpstr>
      <vt:lpstr>Jard</vt:lpstr>
      <vt:lpstr>ASG</vt:lpstr>
      <vt:lpstr>Unif</vt:lpstr>
      <vt:lpstr>Mat</vt:lpstr>
      <vt:lpstr>EPI's</vt:lpstr>
      <vt:lpstr>F&amp;E</vt:lpstr>
      <vt:lpstr>Prod</vt:lpstr>
      <vt:lpstr>Unit (M²)</vt:lpstr>
      <vt:lpstr>Mensal (Limp)</vt:lpstr>
      <vt:lpstr>Mensal (Outros)</vt:lpstr>
      <vt:lpstr>ASG!Area_de_impressao</vt:lpstr>
      <vt:lpstr>Enc!Area_de_impressao</vt:lpstr>
      <vt:lpstr>'EPI''s'!Area_de_impressao</vt:lpstr>
      <vt:lpstr>'F&amp;E'!Area_de_impressao</vt:lpstr>
      <vt:lpstr>Jard!Area_de_impressao</vt:lpstr>
      <vt:lpstr>Prod!Area_de_impressao</vt:lpstr>
      <vt:lpstr>Resumo!Area_de_impressao</vt:lpstr>
      <vt:lpstr>Serv!Area_de_impressao</vt:lpstr>
      <vt:lpstr>'Serv Ins'!Area_de_impressao</vt:lpstr>
      <vt:lpstr>Unif!Area_de_impressao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 Mont'Alverne Monteiro</dc:creator>
  <cp:lastModifiedBy>Geane</cp:lastModifiedBy>
  <cp:lastPrinted>2020-08-11T12:38:44Z</cp:lastPrinted>
  <dcterms:created xsi:type="dcterms:W3CDTF">2017-08-08T15:20:51Z</dcterms:created>
  <dcterms:modified xsi:type="dcterms:W3CDTF">2021-12-20T11:58:44Z</dcterms:modified>
</cp:coreProperties>
</file>