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420" yWindow="495" windowWidth="20730" windowHeight="11760" tabRatio="750"/>
  </bookViews>
  <sheets>
    <sheet name="Resumo" sheetId="52" r:id="rId1"/>
    <sheet name="Porteiro 12x36 D" sheetId="64" r:id="rId2"/>
    <sheet name="Porteiro 12x36 N" sheetId="69" r:id="rId3"/>
    <sheet name="Equipamentos" sheetId="67" r:id="rId4"/>
    <sheet name="Materiais &amp; Utensílios" sheetId="68" r:id="rId5"/>
    <sheet name="Uniformes" sheetId="65" r:id="rId6"/>
  </sheets>
  <definedNames>
    <definedName name="_xlnm.Print_Area" localSheetId="1">'Porteiro 12x36 D'!$A$1:$D$98</definedName>
    <definedName name="_xlnm.Print_Area" localSheetId="2">'Porteiro 12x36 N'!$A$1:$D$98</definedName>
    <definedName name="_xlnm.Print_Area" localSheetId="0">Resumo!$A$1:$H$10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69" l="1"/>
  <c r="D18" i="69"/>
  <c r="D46" i="64"/>
  <c r="D46" i="69" l="1"/>
  <c r="D19" i="69"/>
  <c r="D45" i="64"/>
  <c r="D45" i="69"/>
  <c r="C80" i="69" l="1"/>
  <c r="C84" i="69" l="1"/>
  <c r="C65" i="69" l="1"/>
  <c r="C65" i="64"/>
  <c r="D44" i="64" l="1"/>
  <c r="D43" i="64"/>
  <c r="G44" i="64"/>
  <c r="D42" i="64" s="1"/>
  <c r="D44" i="69"/>
  <c r="G44" i="69"/>
  <c r="D42" i="69" s="1"/>
  <c r="D43" i="69"/>
  <c r="F9" i="68" l="1"/>
  <c r="C60" i="69" l="1"/>
  <c r="C58" i="69"/>
  <c r="C56" i="69"/>
  <c r="C57" i="69" s="1"/>
  <c r="C32" i="69"/>
  <c r="C38" i="69" s="1"/>
  <c r="C26" i="69"/>
  <c r="C25" i="69"/>
  <c r="C24" i="69"/>
  <c r="D41" i="69" l="1"/>
  <c r="C59" i="69"/>
  <c r="F8" i="68"/>
  <c r="F10" i="68"/>
  <c r="D47" i="69" l="1"/>
  <c r="D52" i="69" s="1"/>
  <c r="D20" i="69"/>
  <c r="F11" i="68"/>
  <c r="F13" i="68" s="1"/>
  <c r="F14" i="68" s="1"/>
  <c r="D73" i="64" s="1"/>
  <c r="F10" i="67"/>
  <c r="F9" i="67"/>
  <c r="F8" i="67"/>
  <c r="F13" i="65"/>
  <c r="F12" i="65"/>
  <c r="F8" i="65"/>
  <c r="F11" i="65"/>
  <c r="F10" i="65"/>
  <c r="F9" i="65"/>
  <c r="C60" i="64"/>
  <c r="C58" i="64"/>
  <c r="C56" i="64"/>
  <c r="D73" i="69" l="1"/>
  <c r="D86" i="69"/>
  <c r="D25" i="69"/>
  <c r="D24" i="69"/>
  <c r="D26" i="69"/>
  <c r="F14" i="65"/>
  <c r="F16" i="65" s="1"/>
  <c r="F17" i="65" s="1"/>
  <c r="F11" i="67"/>
  <c r="F13" i="67" s="1"/>
  <c r="F14" i="67" s="1"/>
  <c r="D72" i="64" s="1"/>
  <c r="D27" i="69" l="1"/>
  <c r="D37" i="69" s="1"/>
  <c r="D74" i="69"/>
  <c r="D74" i="64"/>
  <c r="D72" i="69"/>
  <c r="C57" i="64"/>
  <c r="D57" i="69" l="1"/>
  <c r="D59" i="69"/>
  <c r="D34" i="69"/>
  <c r="D58" i="69"/>
  <c r="D31" i="69"/>
  <c r="D36" i="69"/>
  <c r="D50" i="69"/>
  <c r="D30" i="69"/>
  <c r="D35" i="69"/>
  <c r="D32" i="69"/>
  <c r="D56" i="69"/>
  <c r="D33" i="69"/>
  <c r="D75" i="69"/>
  <c r="D90" i="69" s="1"/>
  <c r="D17" i="64"/>
  <c r="C80" i="64"/>
  <c r="C84" i="64" s="1"/>
  <c r="C32" i="64"/>
  <c r="C26" i="64"/>
  <c r="C25" i="64"/>
  <c r="C24" i="64"/>
  <c r="D41" i="64" l="1"/>
  <c r="D60" i="69"/>
  <c r="D61" i="69" s="1"/>
  <c r="D88" i="69" s="1"/>
  <c r="D38" i="69"/>
  <c r="D51" i="69" s="1"/>
  <c r="D53" i="69" s="1"/>
  <c r="D87" i="69" s="1"/>
  <c r="C38" i="64"/>
  <c r="C59" i="64" s="1"/>
  <c r="D20" i="64"/>
  <c r="D47" i="64" l="1"/>
  <c r="D52" i="64" s="1"/>
  <c r="D64" i="69"/>
  <c r="D65" i="69"/>
  <c r="D68" i="69"/>
  <c r="D67" i="69"/>
  <c r="D66" i="69"/>
  <c r="D24" i="64"/>
  <c r="D25" i="64"/>
  <c r="D86" i="64"/>
  <c r="D26" i="64"/>
  <c r="D69" i="69" l="1"/>
  <c r="D89" i="69" s="1"/>
  <c r="D91" i="69" s="1"/>
  <c r="D27" i="64"/>
  <c r="D84" i="69" l="1"/>
  <c r="D92" i="69" s="1"/>
  <c r="D93" i="69" s="1"/>
  <c r="C9" i="52" s="1"/>
  <c r="D31" i="64"/>
  <c r="D59" i="64"/>
  <c r="D32" i="64"/>
  <c r="D56" i="64"/>
  <c r="D30" i="64"/>
  <c r="D50" i="64"/>
  <c r="D33" i="64"/>
  <c r="D58" i="64"/>
  <c r="D34" i="64"/>
  <c r="D37" i="64"/>
  <c r="D35" i="64"/>
  <c r="D36" i="64"/>
  <c r="D57" i="64"/>
  <c r="D60" i="64" l="1"/>
  <c r="D61" i="64"/>
  <c r="D38" i="64"/>
  <c r="D51" i="64" s="1"/>
  <c r="D53" i="64" s="1"/>
  <c r="D88" i="64" l="1"/>
  <c r="D67" i="64"/>
  <c r="D64" i="64"/>
  <c r="D65" i="64"/>
  <c r="D66" i="64"/>
  <c r="D68" i="64"/>
  <c r="D87" i="64"/>
  <c r="D69" i="64" l="1"/>
  <c r="D89" i="64" s="1"/>
  <c r="D75" i="64"/>
  <c r="D90" i="64" s="1"/>
  <c r="D91" i="64" l="1"/>
  <c r="D84" i="64" l="1"/>
  <c r="D92" i="64" s="1"/>
  <c r="E9" i="52"/>
  <c r="G9" i="52" s="1"/>
  <c r="D93" i="64" l="1"/>
  <c r="C8" i="52" s="1"/>
  <c r="E8" i="52" s="1"/>
  <c r="G8" i="52" s="1"/>
  <c r="H8" i="52" s="1"/>
  <c r="H9" i="52"/>
  <c r="G10" i="52" l="1"/>
  <c r="H10" i="52" s="1"/>
</calcChain>
</file>

<file path=xl/sharedStrings.xml><?xml version="1.0" encoding="utf-8"?>
<sst xmlns="http://schemas.openxmlformats.org/spreadsheetml/2006/main" count="456" uniqueCount="166">
  <si>
    <t>Classificação Brasileira de Ocupações (CBO)</t>
  </si>
  <si>
    <t>Salário Normativo da Categoria Profissional</t>
  </si>
  <si>
    <t>Composição da Remuneração</t>
  </si>
  <si>
    <t>Valor (R$)</t>
  </si>
  <si>
    <t>A</t>
  </si>
  <si>
    <t>Salário-Base</t>
  </si>
  <si>
    <t>B</t>
  </si>
  <si>
    <t>C</t>
  </si>
  <si>
    <t>D</t>
  </si>
  <si>
    <t>Adicional Noturno</t>
  </si>
  <si>
    <t>E</t>
  </si>
  <si>
    <t>F</t>
  </si>
  <si>
    <t>G</t>
  </si>
  <si>
    <t>Total</t>
  </si>
  <si>
    <t>2.1</t>
  </si>
  <si>
    <t>2.2</t>
  </si>
  <si>
    <t>Percentual (%)</t>
  </si>
  <si>
    <t>INSS</t>
  </si>
  <si>
    <t>Salário Educação</t>
  </si>
  <si>
    <t>SAT</t>
  </si>
  <si>
    <t>SEBRAE</t>
  </si>
  <si>
    <t>INCRA</t>
  </si>
  <si>
    <t>H</t>
  </si>
  <si>
    <t>FGTS</t>
  </si>
  <si>
    <t>2.3</t>
  </si>
  <si>
    <t>Transporte</t>
  </si>
  <si>
    <t>Provisão para Rescisão</t>
  </si>
  <si>
    <t>Aviso Prévio Indenizado</t>
  </si>
  <si>
    <t>Aviso Prévio Trabalhado</t>
  </si>
  <si>
    <t>Férias</t>
  </si>
  <si>
    <t>Custo de Reposição do Profissional Ausente</t>
  </si>
  <si>
    <t>Insumos Diversos</t>
  </si>
  <si>
    <t>Custos Indiretos</t>
  </si>
  <si>
    <t>Lucro</t>
  </si>
  <si>
    <t>Tributos</t>
  </si>
  <si>
    <t>I</t>
  </si>
  <si>
    <t>-</t>
  </si>
  <si>
    <t>Convenção Coletiva</t>
  </si>
  <si>
    <t>Auxílio-Refeição</t>
  </si>
  <si>
    <t>Plano de Saúde</t>
  </si>
  <si>
    <t>Auxílio-Creche</t>
  </si>
  <si>
    <t>Paternidade</t>
  </si>
  <si>
    <t>II</t>
  </si>
  <si>
    <t>Unid.</t>
  </si>
  <si>
    <t>Par</t>
  </si>
  <si>
    <t>SENAI/SENAC</t>
  </si>
  <si>
    <t>13º (Décimo Terceiro) Salário</t>
  </si>
  <si>
    <t>Módulo 1 - Composição da Remuneração</t>
  </si>
  <si>
    <t>Tipo de Serviço</t>
  </si>
  <si>
    <t>Categoria Profissional</t>
  </si>
  <si>
    <t>Data-Base da Categoria (Dia/Mês/Ano)</t>
  </si>
  <si>
    <t>Adicional de Férias</t>
  </si>
  <si>
    <t>13º Salário, Férias e Adicional de Férias</t>
  </si>
  <si>
    <t>GPS, FGTS e Outras Contribuições</t>
  </si>
  <si>
    <t>Submódulo 2.2 - Encargos Previdenciários (GPS), Fundo de Garantia por Tempo de Serviço (FGTS) e Outras Contribuições</t>
  </si>
  <si>
    <t>Módulo 4 - Custo de Reposição do Profissional Ausente</t>
  </si>
  <si>
    <t>Módulo 5 - Insumos Diversos</t>
  </si>
  <si>
    <t>Módulo 6 - Custos Indiretos, Tributos e Lucro</t>
  </si>
  <si>
    <t>Riscos Ambientais do Trabalho</t>
  </si>
  <si>
    <t>Fator Acidentário de Prevenção</t>
  </si>
  <si>
    <t>SESC/SESI</t>
  </si>
  <si>
    <t>Valor Unitário Vale-Transporte</t>
  </si>
  <si>
    <t>Valor Unitário Vale-Refeição</t>
  </si>
  <si>
    <t>Desconto</t>
  </si>
  <si>
    <t>13º (Décimo Terceiro) Salário, Férias e Adicional de Férias</t>
  </si>
  <si>
    <t>Custos Indiretos, Tributos e Lucro</t>
  </si>
  <si>
    <t>Módulo 3 - Provisão para Rescisão</t>
  </si>
  <si>
    <t>Incidência do FGTS sobre o Aviso Prévio Indenizado</t>
  </si>
  <si>
    <t>Incidência do Submódulo 2.2 sobre o APT</t>
  </si>
  <si>
    <t>Submódulo 2.1 - 13º (Décimo Terceiro) Salário, Férias e Adicional de Férias</t>
  </si>
  <si>
    <t>Item</t>
  </si>
  <si>
    <t>Quadro-Resumo</t>
  </si>
  <si>
    <t>Custo Direto Total (R$)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</si>
  <si>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Em se tratando de benefícios legalmente previstos, os valores a serem pagos à Contratada serão  condicionados à comprovação de que a empresa, de fato, quitou sua parcela de custeio do benefício a que está obrigada e tão somente referente aos empregados beneficiários;</t>
    </r>
  </si>
  <si>
    <t>Nota¹: A parcela mensal a título de Aviso Prévio Trabalhado será no percentual máximo de 1,944% no primeiro ano, e, em caso de prorrogação do Contrato, o percentual máximo dessa parcela será de 0,194% a cada ano de prorrogação, a ser incluído por ocasião da formulação do Termo Aditivo, conforme disposto na Lei nº 12.506/2011 e no  Acórdão TCU nº 1.186/2017;</t>
  </si>
  <si>
    <t>Multa do FGTS</t>
  </si>
  <si>
    <t>PIS</t>
  </si>
  <si>
    <t>COFINS</t>
  </si>
  <si>
    <t>ISS</t>
  </si>
  <si>
    <t>C.1</t>
  </si>
  <si>
    <t>C.2</t>
  </si>
  <si>
    <t>C.3</t>
  </si>
  <si>
    <t>Crachá, c/ Foto, Nome, Cargo/Função, CPF e Emblema da Empresa</t>
  </si>
  <si>
    <t>1. Módulos</t>
  </si>
  <si>
    <t>Uniformes</t>
  </si>
  <si>
    <t>Descrição da Peça do Uniforme</t>
  </si>
  <si>
    <t>Capa de Chuva, em PVC</t>
  </si>
  <si>
    <t>Equipamentos</t>
  </si>
  <si>
    <t>Custo Unit. Aquisição (R$)</t>
  </si>
  <si>
    <t>Taxa Anual Depreciação (R$)</t>
  </si>
  <si>
    <t>Descrição do Equipamento</t>
  </si>
  <si>
    <t>Relógio de Ponto Biométrico</t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</si>
  <si>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disponibilização dos equipamentos, incluindo serviços de manutenção, bem como eventuais fretes até as cidades de Redenção e/ou Acarape ou entre os locais de execução dos serviços;</t>
    </r>
  </si>
  <si>
    <t>Materiais e Utensílios</t>
  </si>
  <si>
    <t>Descrição do Material/Utensílio</t>
  </si>
  <si>
    <t>Livro/Caderno de Ocorrências</t>
  </si>
  <si>
    <t>Lanterna Portátil, Tipo 'Holofote', Recarregável via USB</t>
  </si>
  <si>
    <t>Óbito na Família</t>
  </si>
  <si>
    <t>Atestado Médico</t>
  </si>
  <si>
    <t>Carregador USB, p/ Lanterna, Incluindo Fonte e Cabo</t>
  </si>
  <si>
    <t>Serviço de Portaria</t>
  </si>
  <si>
    <t>Porteiro</t>
  </si>
  <si>
    <t>5174-10</t>
  </si>
  <si>
    <t>Porteiro Diurno</t>
  </si>
  <si>
    <t>Porteiro Noturno</t>
  </si>
  <si>
    <t>Sapato Social, em Couro</t>
  </si>
  <si>
    <t>Cinto Social, em Couro</t>
  </si>
  <si>
    <t>Camisa Social, Mangas Curtas, c/ Bolsos e Emblema da Empresa</t>
  </si>
  <si>
    <t>Calça Social, c/ Bolsos</t>
  </si>
  <si>
    <t>Meia Social</t>
  </si>
  <si>
    <t>Jornada de Trabalho</t>
  </si>
  <si>
    <t>12 x 36 Horas (Noturno)</t>
  </si>
  <si>
    <t>12 x 36 Horas (Diurno)</t>
  </si>
  <si>
    <t>Outras Ausências Legais</t>
  </si>
  <si>
    <t>Seguro Acidente de Trabalho (SAT)</t>
  </si>
  <si>
    <t>Cesta Básica</t>
  </si>
  <si>
    <t>Auxílio-Transporte</t>
  </si>
  <si>
    <t>Valor Mensal Cesta Básica</t>
  </si>
  <si>
    <t>Valor Mensal Plano de Saúde</t>
  </si>
  <si>
    <t>Indenização de Intrajornada</t>
  </si>
  <si>
    <t>Hora Extra</t>
  </si>
  <si>
    <t>Módulo 2 - Encargos, Benefícios Anuais, Mensais e Diários e Outras Verbas Não Salariais</t>
  </si>
  <si>
    <t>Submódulo 2.3 - Benefícios Mensais e Diários e Outras Verbas Não Salariais</t>
  </si>
  <si>
    <t>Benefícios Mensais e Diários e Outras Verbas Não Salariais</t>
  </si>
  <si>
    <t>Quadro-Resumo do Módulo 2 - Encargos, Benefícios Anuais, Mensais e Diários e Outras Verbas Não Salariais</t>
  </si>
  <si>
    <t>Encargos, Benefícios Anuais, Mensais e Diários e Outras Verbas Não Salariais</t>
  </si>
  <si>
    <t>Benefícios Anuais, Mensais e Diários e Outras Verbas Não Salariais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</si>
  <si>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Taxas anuais de depreciação conforme Anexo III da Instrução Normativa RFB nº 1700, de 14 de março de 2017;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</si>
  <si>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fornecimento dos materiais e utensílios, incluindo eventuais fretes até as cidades de Redenção e/ou Acarape, bem como entre os locais de execução dos serviços;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</si>
  <si>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Os valores unitários acima incluem todos os custos diretos necessários para fornecimento dos uniformes, incluindo eventuais fretes até as cidades de Redenção e/ou Acarape, bem como entre os locais de execução dos serviços;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</si>
  <si>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O valor referente à indenização de intrajornada somente será incluído nas planilhas de medição/faturamento caso, mediante necessidade da Contratante, os intervalos para repouso e refeição não sejam concedidos;</t>
    </r>
  </si>
  <si>
    <t>Quant. Profissionais por Posto</t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</si>
  <si>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Comporão as planilhas mensais de medição/faturamento apenas os quantitativos de uniformes efetivamente disponibilizados aos profissionais no período.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</si>
  <si>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Comporão as planilhas mensais de medição/faturamento apenas os quantitativos de materiais e utensílios efetivamente disponibilizados aos profissionais no período.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</si>
  <si>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Comporão as planilhas mensais de medição/faturamento apenas os quantitativos de equipamentos efetivamente disponibilizados aos profissionais no período.</t>
    </r>
  </si>
  <si>
    <t>Rádio Comunicador Digital Profissional, Modo Digital ou Analógico, UHF/VHF, Incluindo Antena, Bateria Recarregável, Carregador e Clipe de Cinto</t>
  </si>
  <si>
    <t>Valor Total da Proposta (R$)</t>
  </si>
  <si>
    <t>Valor por Profissional (R$)</t>
  </si>
  <si>
    <t>Valor por Posto (R$)</t>
  </si>
  <si>
    <t>Quant. de Postos</t>
  </si>
  <si>
    <t>Valor Mensal (R$)</t>
  </si>
  <si>
    <t>Valor Anual (R$)</t>
  </si>
  <si>
    <t>Custo Total por Profissional (R$)</t>
  </si>
  <si>
    <t>2. Quadro-Resumo do Custo por Profissional</t>
  </si>
  <si>
    <t>Quant.</t>
  </si>
  <si>
    <t>Valor Anual Depreciação (R$)</t>
  </si>
  <si>
    <t>Custo Anual c/ Equipamentos</t>
  </si>
  <si>
    <t>Quantidade de Profissionais</t>
  </si>
  <si>
    <t>Custo Anual c/ Equipamentos, por Profissional (R$)</t>
  </si>
  <si>
    <t>Custo Mensal c/ Equipamentos, por Profissional (R$)</t>
  </si>
  <si>
    <t>Quant. Anual</t>
  </si>
  <si>
    <t>Custo Unit. (R$)</t>
  </si>
  <si>
    <t>Custo Total (R$)</t>
  </si>
  <si>
    <t>Custo Mensal c/ Materiais e Utensílios, por Profissional (R$)</t>
  </si>
  <si>
    <t>Custo Anual c/ Materiais e Utensílios, por Profissional (R$)</t>
  </si>
  <si>
    <t>Custo Anual c/ Materiais e Utensílios</t>
  </si>
  <si>
    <t>Custo Mensal c/ Uniformes, por Profissional (R$)</t>
  </si>
  <si>
    <t>Custo Anual c/ Uniformes, por Profissional (R$)</t>
  </si>
  <si>
    <t>Custo Anual c/ Uniformes</t>
  </si>
  <si>
    <t>Valor Mensal Auxílio-Creche</t>
  </si>
  <si>
    <r>
      <rPr>
        <b/>
        <sz val="11"/>
        <color theme="1"/>
        <rFont val="Calibri"/>
        <family val="2"/>
        <scheme val="minor"/>
      </rPr>
      <t>Processo nº</t>
    </r>
    <r>
      <rPr>
        <sz val="11"/>
        <color theme="1"/>
        <rFont val="Calibri"/>
        <family val="2"/>
        <scheme val="minor"/>
      </rPr>
      <t>: 23282.009929/2022-02</t>
    </r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</si>
  <si>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Contratação de serviços de portaria, diurna e noturna, com disponibilização de mão de obra em regime de dedicação exclusiva, a serem executados na Universidade da Integração Internacional da Lusofonia Afro-Brasileira - UNILAB, nos municípios de Redenção e Acarape, no Ceará.</t>
    </r>
  </si>
  <si>
    <t>Regime de Tributação da Empresa</t>
  </si>
  <si>
    <r>
      <t>Nota</t>
    </r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: No primeiro ano de execução contratual, não comporá as planilhas de medição/faturamento o custo relativo à reposição de funcionário por motivo de férias (alínea "b" do Módulo 04);</t>
    </r>
  </si>
  <si>
    <r>
      <t>Nota</t>
    </r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: Em eventual prorrogação do Contrato, os custos não renováveis já pagos ou amortizados no primeiro ano da contratação serão eliminados e/ou reduzidos, em conformidade com o disposto no item 9, Anexo IX, da Instrução Normativa SEGES/MP nº 05, de 2017​.</t>
    </r>
  </si>
  <si>
    <r>
      <rPr>
        <b/>
        <sz val="11"/>
        <color theme="1"/>
        <rFont val="Calibri"/>
        <family val="2"/>
        <scheme val="minor"/>
      </rPr>
      <t>Pregão Eletrônico nº</t>
    </r>
    <r>
      <rPr>
        <sz val="11"/>
        <color theme="1"/>
        <rFont val="Calibri"/>
        <family val="2"/>
        <scheme val="minor"/>
      </rPr>
      <t>: 20/2022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</si>
</sst>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#,##0.00;[Red]\-&quot;R$&quot;#,##0.00"/>
    <numFmt numFmtId="165" formatCode="&quot;R$&quot;\ #,##0.00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5" fillId="0" borderId="13" xfId="2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9" xfId="2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K10"/>
  <sheetViews>
    <sheetView tabSelected="1" view="pageBreakPreview" zoomScaleNormal="100" zoomScaleSheetLayoutView="100" zoomScalePageLayoutView="130" workbookViewId="0">
      <selection activeCell="K4" sqref="K4"/>
    </sheetView>
  </sheetViews>
  <sheetFormatPr defaultColWidth="8.85546875" defaultRowHeight="15" x14ac:dyDescent="0.25"/>
  <cols>
    <col min="1" max="1" width="5.85546875" style="24" customWidth="1"/>
    <col min="2" max="2" width="31.85546875" style="24" customWidth="1"/>
    <col min="3" max="8" width="12.85546875" style="24" customWidth="1"/>
    <col min="9" max="9" width="8" style="24" customWidth="1"/>
    <col min="10" max="10" width="15.42578125" style="24" customWidth="1"/>
    <col min="11" max="11" width="9.85546875" style="24" bestFit="1" customWidth="1"/>
    <col min="12" max="16384" width="8.85546875" style="24"/>
  </cols>
  <sheetData>
    <row r="1" spans="1:11" ht="69.95" customHeight="1" x14ac:dyDescent="0.2">
      <c r="A1" s="58"/>
      <c r="B1" s="58"/>
      <c r="C1" s="58"/>
      <c r="D1" s="58"/>
      <c r="E1" s="58"/>
      <c r="F1" s="58"/>
      <c r="G1" s="58"/>
      <c r="H1" s="58"/>
      <c r="I1" s="23"/>
    </row>
    <row r="2" spans="1:11" ht="15" customHeight="1" x14ac:dyDescent="0.25">
      <c r="A2" s="60" t="s">
        <v>165</v>
      </c>
      <c r="B2" s="60"/>
      <c r="C2" s="60"/>
      <c r="D2" s="60"/>
      <c r="E2" s="60"/>
      <c r="F2" s="60"/>
      <c r="G2" s="60"/>
      <c r="H2" s="60"/>
      <c r="I2" s="27"/>
    </row>
    <row r="3" spans="1:11" ht="15" customHeight="1" x14ac:dyDescent="0.25">
      <c r="A3" s="60" t="s">
        <v>160</v>
      </c>
      <c r="B3" s="60"/>
      <c r="C3" s="60"/>
      <c r="D3" s="60"/>
      <c r="E3" s="60"/>
      <c r="F3" s="60"/>
      <c r="G3" s="60"/>
      <c r="H3" s="60"/>
      <c r="I3" s="27"/>
    </row>
    <row r="4" spans="1:11" ht="30" customHeight="1" x14ac:dyDescent="0.25">
      <c r="A4" s="60" t="s">
        <v>161</v>
      </c>
      <c r="B4" s="60"/>
      <c r="C4" s="60"/>
      <c r="D4" s="60"/>
      <c r="E4" s="60"/>
      <c r="F4" s="60"/>
      <c r="G4" s="60"/>
      <c r="H4" s="60"/>
      <c r="I4" s="27"/>
    </row>
    <row r="5" spans="1:11" x14ac:dyDescent="0.2">
      <c r="A5" s="57"/>
      <c r="B5" s="57"/>
      <c r="C5" s="57"/>
      <c r="D5" s="57"/>
      <c r="E5" s="57"/>
      <c r="F5" s="57"/>
      <c r="G5" s="57"/>
      <c r="H5" s="57"/>
      <c r="I5" s="28"/>
    </row>
    <row r="6" spans="1:11" x14ac:dyDescent="0.2">
      <c r="A6" s="59" t="s">
        <v>71</v>
      </c>
      <c r="B6" s="59"/>
      <c r="C6" s="59"/>
      <c r="D6" s="59"/>
      <c r="E6" s="59"/>
      <c r="F6" s="59"/>
      <c r="G6" s="59"/>
      <c r="H6" s="59"/>
    </row>
    <row r="7" spans="1:11" ht="38.25" x14ac:dyDescent="0.25">
      <c r="A7" s="56" t="s">
        <v>48</v>
      </c>
      <c r="B7" s="56"/>
      <c r="C7" s="30" t="s">
        <v>137</v>
      </c>
      <c r="D7" s="30" t="s">
        <v>131</v>
      </c>
      <c r="E7" s="30" t="s">
        <v>138</v>
      </c>
      <c r="F7" s="30" t="s">
        <v>139</v>
      </c>
      <c r="G7" s="30" t="s">
        <v>140</v>
      </c>
      <c r="H7" s="30" t="s">
        <v>141</v>
      </c>
    </row>
    <row r="8" spans="1:11" x14ac:dyDescent="0.2">
      <c r="A8" s="32" t="s">
        <v>35</v>
      </c>
      <c r="B8" s="32" t="s">
        <v>103</v>
      </c>
      <c r="C8" s="4">
        <f>'Porteiro 12x36 D'!D93</f>
        <v>0</v>
      </c>
      <c r="D8" s="32">
        <v>2</v>
      </c>
      <c r="E8" s="4">
        <f>C8*D8</f>
        <v>0</v>
      </c>
      <c r="F8" s="32">
        <v>6</v>
      </c>
      <c r="G8" s="4">
        <f>E8*F8</f>
        <v>0</v>
      </c>
      <c r="H8" s="4">
        <f>12*G8</f>
        <v>0</v>
      </c>
    </row>
    <row r="9" spans="1:11" x14ac:dyDescent="0.2">
      <c r="A9" s="32" t="s">
        <v>42</v>
      </c>
      <c r="B9" s="32" t="s">
        <v>104</v>
      </c>
      <c r="C9" s="4">
        <f>'Porteiro 12x36 N'!D93</f>
        <v>0</v>
      </c>
      <c r="D9" s="32">
        <v>2</v>
      </c>
      <c r="E9" s="4">
        <f t="shared" ref="E9" si="0">C9*D9</f>
        <v>0</v>
      </c>
      <c r="F9" s="32">
        <v>6</v>
      </c>
      <c r="G9" s="4">
        <f t="shared" ref="G9" si="1">E9*F9</f>
        <v>0</v>
      </c>
      <c r="H9" s="4">
        <f t="shared" ref="H9" si="2">12*G9</f>
        <v>0</v>
      </c>
    </row>
    <row r="10" spans="1:11" ht="15" customHeight="1" x14ac:dyDescent="0.2">
      <c r="A10" s="55" t="s">
        <v>136</v>
      </c>
      <c r="B10" s="55"/>
      <c r="C10" s="55"/>
      <c r="D10" s="55"/>
      <c r="E10" s="55"/>
      <c r="F10" s="55"/>
      <c r="G10" s="5">
        <f>SUM(G8:G9)</f>
        <v>0</v>
      </c>
      <c r="H10" s="5">
        <f>G10*12</f>
        <v>0</v>
      </c>
      <c r="J10" s="25"/>
      <c r="K10" s="26"/>
    </row>
  </sheetData>
  <mergeCells count="8">
    <mergeCell ref="A10:F10"/>
    <mergeCell ref="A7:B7"/>
    <mergeCell ref="A5:H5"/>
    <mergeCell ref="A1:H1"/>
    <mergeCell ref="A6:H6"/>
    <mergeCell ref="A2:H2"/>
    <mergeCell ref="A3:H3"/>
    <mergeCell ref="A4:H4"/>
  </mergeCells>
  <printOptions horizontalCentered="1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zoomScaleNormal="98" zoomScaleSheetLayoutView="100" zoomScalePageLayoutView="98" workbookViewId="0">
      <selection activeCell="F8" sqref="F8"/>
    </sheetView>
  </sheetViews>
  <sheetFormatPr defaultColWidth="8.85546875" defaultRowHeight="12.75" x14ac:dyDescent="0.2"/>
  <cols>
    <col min="1" max="1" width="3.85546875" style="1" customWidth="1"/>
    <col min="2" max="4" width="35.85546875" style="1" customWidth="1"/>
    <col min="5" max="5" width="4.85546875" style="1" customWidth="1"/>
    <col min="6" max="6" width="29.28515625" style="1" customWidth="1"/>
    <col min="7" max="7" width="8.85546875" style="1" customWidth="1"/>
    <col min="8" max="16384" width="8.85546875" style="1"/>
  </cols>
  <sheetData>
    <row r="1" spans="1:4" ht="69.95" customHeight="1" x14ac:dyDescent="0.2">
      <c r="A1" s="58"/>
      <c r="B1" s="58"/>
      <c r="C1" s="58"/>
      <c r="D1" s="58"/>
    </row>
    <row r="2" spans="1:4" ht="15" customHeight="1" x14ac:dyDescent="0.2">
      <c r="A2" s="60" t="s">
        <v>165</v>
      </c>
      <c r="B2" s="60"/>
      <c r="C2" s="60"/>
      <c r="D2" s="60"/>
    </row>
    <row r="3" spans="1:4" ht="15" customHeight="1" x14ac:dyDescent="0.2">
      <c r="A3" s="60" t="s">
        <v>160</v>
      </c>
      <c r="B3" s="60"/>
      <c r="C3" s="60"/>
      <c r="D3" s="60"/>
    </row>
    <row r="4" spans="1:4" ht="30" customHeight="1" x14ac:dyDescent="0.2">
      <c r="A4" s="60" t="s">
        <v>161</v>
      </c>
      <c r="B4" s="60"/>
      <c r="C4" s="60"/>
      <c r="D4" s="60"/>
    </row>
    <row r="5" spans="1:4" ht="14.1" x14ac:dyDescent="0.2">
      <c r="A5" s="57"/>
      <c r="B5" s="57"/>
      <c r="C5" s="57"/>
      <c r="D5" s="57"/>
    </row>
    <row r="6" spans="1:4" x14ac:dyDescent="0.2">
      <c r="A6" s="59" t="s">
        <v>83</v>
      </c>
      <c r="B6" s="59"/>
      <c r="C6" s="59"/>
      <c r="D6" s="59"/>
    </row>
    <row r="7" spans="1:4" x14ac:dyDescent="0.2">
      <c r="A7" s="32">
        <v>1</v>
      </c>
      <c r="B7" s="62" t="s">
        <v>48</v>
      </c>
      <c r="C7" s="62"/>
      <c r="D7" s="32" t="s">
        <v>100</v>
      </c>
    </row>
    <row r="8" spans="1:4" x14ac:dyDescent="0.2">
      <c r="A8" s="32">
        <v>2</v>
      </c>
      <c r="B8" s="62" t="s">
        <v>0</v>
      </c>
      <c r="C8" s="62"/>
      <c r="D8" s="32" t="s">
        <v>102</v>
      </c>
    </row>
    <row r="9" spans="1:4" x14ac:dyDescent="0.2">
      <c r="A9" s="32">
        <v>3</v>
      </c>
      <c r="B9" s="62" t="s">
        <v>1</v>
      </c>
      <c r="C9" s="62"/>
      <c r="D9" s="2"/>
    </row>
    <row r="10" spans="1:4" ht="15" x14ac:dyDescent="0.2">
      <c r="A10" s="32">
        <v>4</v>
      </c>
      <c r="B10" s="62" t="s">
        <v>49</v>
      </c>
      <c r="C10" s="62"/>
      <c r="D10" s="32" t="s">
        <v>101</v>
      </c>
    </row>
    <row r="11" spans="1:4" ht="15" x14ac:dyDescent="0.2">
      <c r="A11" s="45">
        <v>5</v>
      </c>
      <c r="B11" s="62" t="s">
        <v>110</v>
      </c>
      <c r="C11" s="62"/>
      <c r="D11" s="45" t="s">
        <v>112</v>
      </c>
    </row>
    <row r="12" spans="1:4" x14ac:dyDescent="0.2">
      <c r="A12" s="45">
        <v>6</v>
      </c>
      <c r="B12" s="62" t="s">
        <v>50</v>
      </c>
      <c r="C12" s="62"/>
      <c r="D12" s="3"/>
    </row>
    <row r="13" spans="1:4" x14ac:dyDescent="0.2">
      <c r="A13" s="45">
        <v>7</v>
      </c>
      <c r="B13" s="62" t="s">
        <v>37</v>
      </c>
      <c r="C13" s="62"/>
      <c r="D13" s="32"/>
    </row>
    <row r="14" spans="1:4" x14ac:dyDescent="0.2">
      <c r="A14" s="53">
        <v>8</v>
      </c>
      <c r="B14" s="62" t="s">
        <v>162</v>
      </c>
      <c r="C14" s="62"/>
      <c r="D14" s="53"/>
    </row>
    <row r="15" spans="1:4" x14ac:dyDescent="0.2">
      <c r="A15" s="56" t="s">
        <v>47</v>
      </c>
      <c r="B15" s="56"/>
      <c r="C15" s="56"/>
      <c r="D15" s="56"/>
    </row>
    <row r="16" spans="1:4" x14ac:dyDescent="0.2">
      <c r="A16" s="33">
        <v>1</v>
      </c>
      <c r="B16" s="55" t="s">
        <v>2</v>
      </c>
      <c r="C16" s="55"/>
      <c r="D16" s="33" t="s">
        <v>3</v>
      </c>
    </row>
    <row r="17" spans="1:7" x14ac:dyDescent="0.2">
      <c r="A17" s="32" t="s">
        <v>4</v>
      </c>
      <c r="B17" s="62" t="s">
        <v>5</v>
      </c>
      <c r="C17" s="62"/>
      <c r="D17" s="4">
        <f>D9</f>
        <v>0</v>
      </c>
    </row>
    <row r="18" spans="1:7" ht="15" x14ac:dyDescent="0.2">
      <c r="A18" s="32" t="s">
        <v>6</v>
      </c>
      <c r="B18" s="62" t="s">
        <v>9</v>
      </c>
      <c r="C18" s="62"/>
      <c r="D18" s="4">
        <v>0</v>
      </c>
    </row>
    <row r="19" spans="1:7" ht="15" x14ac:dyDescent="0.2">
      <c r="A19" s="32" t="s">
        <v>7</v>
      </c>
      <c r="B19" s="62" t="s">
        <v>120</v>
      </c>
      <c r="C19" s="62"/>
      <c r="D19" s="4">
        <v>0</v>
      </c>
    </row>
    <row r="20" spans="1:7" ht="14.1" x14ac:dyDescent="0.2">
      <c r="A20" s="55" t="s">
        <v>13</v>
      </c>
      <c r="B20" s="55"/>
      <c r="C20" s="55"/>
      <c r="D20" s="5">
        <f>SUM(D17:D19)</f>
        <v>0</v>
      </c>
    </row>
    <row r="21" spans="1:7" ht="14.1" customHeight="1" x14ac:dyDescent="0.2">
      <c r="A21" s="56" t="s">
        <v>121</v>
      </c>
      <c r="B21" s="56"/>
      <c r="C21" s="56"/>
      <c r="D21" s="56"/>
    </row>
    <row r="22" spans="1:7" x14ac:dyDescent="0.2">
      <c r="A22" s="55" t="s">
        <v>69</v>
      </c>
      <c r="B22" s="55"/>
      <c r="C22" s="55"/>
      <c r="D22" s="55"/>
    </row>
    <row r="23" spans="1:7" ht="15" customHeight="1" x14ac:dyDescent="0.2">
      <c r="A23" s="33" t="s">
        <v>14</v>
      </c>
      <c r="B23" s="33" t="s">
        <v>52</v>
      </c>
      <c r="C23" s="33" t="s">
        <v>16</v>
      </c>
      <c r="D23" s="33" t="s">
        <v>3</v>
      </c>
    </row>
    <row r="24" spans="1:7" x14ac:dyDescent="0.2">
      <c r="A24" s="32" t="s">
        <v>4</v>
      </c>
      <c r="B24" s="34" t="s">
        <v>46</v>
      </c>
      <c r="C24" s="9">
        <f>1/12</f>
        <v>8.3333333333333329E-2</v>
      </c>
      <c r="D24" s="6">
        <f>ROUND(C24*$D$20,2)</f>
        <v>0</v>
      </c>
    </row>
    <row r="25" spans="1:7" x14ac:dyDescent="0.2">
      <c r="A25" s="32" t="s">
        <v>6</v>
      </c>
      <c r="B25" s="35" t="s">
        <v>29</v>
      </c>
      <c r="C25" s="9">
        <f>1/12</f>
        <v>8.3333333333333329E-2</v>
      </c>
      <c r="D25" s="6">
        <f>ROUND(C25*$D$20,2)</f>
        <v>0</v>
      </c>
    </row>
    <row r="26" spans="1:7" x14ac:dyDescent="0.2">
      <c r="A26" s="32" t="s">
        <v>7</v>
      </c>
      <c r="B26" s="34" t="s">
        <v>51</v>
      </c>
      <c r="C26" s="9">
        <f>1/3*1/12</f>
        <v>2.7777777777777776E-2</v>
      </c>
      <c r="D26" s="6">
        <f>ROUND(C26*$D$20,2)</f>
        <v>0</v>
      </c>
    </row>
    <row r="27" spans="1:7" ht="14.1" x14ac:dyDescent="0.2">
      <c r="A27" s="71" t="s">
        <v>13</v>
      </c>
      <c r="B27" s="71"/>
      <c r="C27" s="71"/>
      <c r="D27" s="6">
        <f>SUM(D24:D26)</f>
        <v>0</v>
      </c>
    </row>
    <row r="28" spans="1:7" ht="13.5" thickBot="1" x14ac:dyDescent="0.25">
      <c r="A28" s="55" t="s">
        <v>54</v>
      </c>
      <c r="B28" s="55"/>
      <c r="C28" s="55"/>
      <c r="D28" s="55"/>
    </row>
    <row r="29" spans="1:7" ht="15" customHeight="1" x14ac:dyDescent="0.2">
      <c r="A29" s="33" t="s">
        <v>15</v>
      </c>
      <c r="B29" s="33" t="s">
        <v>53</v>
      </c>
      <c r="C29" s="33" t="s">
        <v>16</v>
      </c>
      <c r="D29" s="33" t="s">
        <v>3</v>
      </c>
      <c r="F29" s="72" t="s">
        <v>114</v>
      </c>
      <c r="G29" s="73"/>
    </row>
    <row r="30" spans="1:7" ht="15" x14ac:dyDescent="0.2">
      <c r="A30" s="32" t="s">
        <v>4</v>
      </c>
      <c r="B30" s="7" t="s">
        <v>17</v>
      </c>
      <c r="C30" s="9">
        <v>0.2</v>
      </c>
      <c r="D30" s="4">
        <f>ROUND(C30*($D$20+$D$27),2)</f>
        <v>0</v>
      </c>
      <c r="F30" s="31" t="s">
        <v>58</v>
      </c>
      <c r="G30" s="10"/>
    </row>
    <row r="31" spans="1:7" ht="13.5" thickBot="1" x14ac:dyDescent="0.25">
      <c r="A31" s="32" t="s">
        <v>6</v>
      </c>
      <c r="B31" s="7" t="s">
        <v>18</v>
      </c>
      <c r="C31" s="9">
        <v>2.5000000000000001E-2</v>
      </c>
      <c r="D31" s="4">
        <f t="shared" ref="D31:D37" si="0">ROUND(C31*($D$20+$D$27),2)</f>
        <v>0</v>
      </c>
      <c r="F31" s="11" t="s">
        <v>59</v>
      </c>
      <c r="G31" s="12"/>
    </row>
    <row r="32" spans="1:7" ht="15" x14ac:dyDescent="0.2">
      <c r="A32" s="32" t="s">
        <v>7</v>
      </c>
      <c r="B32" s="7" t="s">
        <v>19</v>
      </c>
      <c r="C32" s="9">
        <f>0.01*G30*G31</f>
        <v>0</v>
      </c>
      <c r="D32" s="4">
        <f t="shared" si="0"/>
        <v>0</v>
      </c>
    </row>
    <row r="33" spans="1:7" x14ac:dyDescent="0.2">
      <c r="A33" s="32" t="s">
        <v>8</v>
      </c>
      <c r="B33" s="7" t="s">
        <v>60</v>
      </c>
      <c r="C33" s="9">
        <v>1.4999999999999999E-2</v>
      </c>
      <c r="D33" s="4">
        <f t="shared" si="0"/>
        <v>0</v>
      </c>
    </row>
    <row r="34" spans="1:7" x14ac:dyDescent="0.2">
      <c r="A34" s="32" t="s">
        <v>10</v>
      </c>
      <c r="B34" s="7" t="s">
        <v>45</v>
      </c>
      <c r="C34" s="9">
        <v>0.01</v>
      </c>
      <c r="D34" s="4">
        <f t="shared" si="0"/>
        <v>0</v>
      </c>
    </row>
    <row r="35" spans="1:7" x14ac:dyDescent="0.2">
      <c r="A35" s="32" t="s">
        <v>11</v>
      </c>
      <c r="B35" s="7" t="s">
        <v>20</v>
      </c>
      <c r="C35" s="9">
        <v>6.0000000000000001E-3</v>
      </c>
      <c r="D35" s="4">
        <f t="shared" si="0"/>
        <v>0</v>
      </c>
    </row>
    <row r="36" spans="1:7" x14ac:dyDescent="0.2">
      <c r="A36" s="32" t="s">
        <v>12</v>
      </c>
      <c r="B36" s="7" t="s">
        <v>21</v>
      </c>
      <c r="C36" s="9">
        <v>2E-3</v>
      </c>
      <c r="D36" s="4">
        <f t="shared" si="0"/>
        <v>0</v>
      </c>
    </row>
    <row r="37" spans="1:7" x14ac:dyDescent="0.2">
      <c r="A37" s="32" t="s">
        <v>22</v>
      </c>
      <c r="B37" s="7" t="s">
        <v>23</v>
      </c>
      <c r="C37" s="9">
        <v>0.08</v>
      </c>
      <c r="D37" s="4">
        <f t="shared" si="0"/>
        <v>0</v>
      </c>
    </row>
    <row r="38" spans="1:7" x14ac:dyDescent="0.2">
      <c r="A38" s="71" t="s">
        <v>13</v>
      </c>
      <c r="B38" s="71"/>
      <c r="C38" s="9">
        <f>SUM(C30:C37)</f>
        <v>0.33800000000000002</v>
      </c>
      <c r="D38" s="4">
        <f>SUM(D30:D37)</f>
        <v>0</v>
      </c>
    </row>
    <row r="39" spans="1:7" ht="13.5" thickBot="1" x14ac:dyDescent="0.25">
      <c r="A39" s="74" t="s">
        <v>122</v>
      </c>
      <c r="B39" s="74"/>
      <c r="C39" s="74"/>
      <c r="D39" s="74"/>
    </row>
    <row r="40" spans="1:7" x14ac:dyDescent="0.2">
      <c r="A40" s="33" t="s">
        <v>24</v>
      </c>
      <c r="B40" s="55" t="s">
        <v>126</v>
      </c>
      <c r="C40" s="55"/>
      <c r="D40" s="33" t="s">
        <v>3</v>
      </c>
      <c r="E40" s="29"/>
      <c r="F40" s="69" t="s">
        <v>116</v>
      </c>
      <c r="G40" s="70"/>
    </row>
    <row r="41" spans="1:7" ht="13.5" thickBot="1" x14ac:dyDescent="0.25">
      <c r="A41" s="46" t="s">
        <v>4</v>
      </c>
      <c r="B41" s="62" t="s">
        <v>25</v>
      </c>
      <c r="C41" s="62"/>
      <c r="D41" s="6">
        <f>ROUND((15.22*2*G41)-(0.06*D17),2)</f>
        <v>0</v>
      </c>
      <c r="E41" s="29"/>
      <c r="F41" s="11" t="s">
        <v>61</v>
      </c>
      <c r="G41" s="13"/>
    </row>
    <row r="42" spans="1:7" x14ac:dyDescent="0.2">
      <c r="A42" s="46" t="s">
        <v>6</v>
      </c>
      <c r="B42" s="62" t="s">
        <v>38</v>
      </c>
      <c r="C42" s="62"/>
      <c r="D42" s="6">
        <f>ROUND(15.22*(G43-G44),2)</f>
        <v>0</v>
      </c>
      <c r="E42" s="29"/>
      <c r="F42" s="72" t="s">
        <v>38</v>
      </c>
      <c r="G42" s="73"/>
    </row>
    <row r="43" spans="1:7" x14ac:dyDescent="0.2">
      <c r="A43" s="46" t="s">
        <v>7</v>
      </c>
      <c r="B43" s="62" t="s">
        <v>115</v>
      </c>
      <c r="C43" s="62"/>
      <c r="D43" s="6">
        <f>G46</f>
        <v>0</v>
      </c>
      <c r="E43" s="29"/>
      <c r="F43" s="31" t="s">
        <v>62</v>
      </c>
      <c r="G43" s="14"/>
    </row>
    <row r="44" spans="1:7" ht="13.5" thickBot="1" x14ac:dyDescent="0.25">
      <c r="A44" s="46" t="s">
        <v>8</v>
      </c>
      <c r="B44" s="62" t="s">
        <v>39</v>
      </c>
      <c r="C44" s="62"/>
      <c r="D44" s="6">
        <f>ROUND(0.5*G48,2)</f>
        <v>0</v>
      </c>
      <c r="E44" s="29"/>
      <c r="F44" s="11" t="s">
        <v>63</v>
      </c>
      <c r="G44" s="13">
        <f>G43*1%</f>
        <v>0</v>
      </c>
    </row>
    <row r="45" spans="1:7" x14ac:dyDescent="0.2">
      <c r="A45" s="46" t="s">
        <v>10</v>
      </c>
      <c r="B45" s="62" t="s">
        <v>40</v>
      </c>
      <c r="C45" s="62"/>
      <c r="D45" s="6">
        <f>ROUND((G50*0.0671*4)/12,2)</f>
        <v>0</v>
      </c>
      <c r="E45" s="29"/>
      <c r="F45" s="69" t="s">
        <v>115</v>
      </c>
      <c r="G45" s="70"/>
    </row>
    <row r="46" spans="1:7" ht="13.5" thickBot="1" x14ac:dyDescent="0.25">
      <c r="A46" s="46" t="s">
        <v>11</v>
      </c>
      <c r="B46" s="62" t="s">
        <v>119</v>
      </c>
      <c r="C46" s="62"/>
      <c r="D46" s="6">
        <f>ROUND(((D17+D18)/220)*15.22*1.5,2)</f>
        <v>0</v>
      </c>
      <c r="E46" s="29"/>
      <c r="F46" s="11" t="s">
        <v>117</v>
      </c>
      <c r="G46" s="13"/>
    </row>
    <row r="47" spans="1:7" x14ac:dyDescent="0.2">
      <c r="A47" s="71" t="s">
        <v>13</v>
      </c>
      <c r="B47" s="71"/>
      <c r="C47" s="71"/>
      <c r="D47" s="6">
        <f>SUM(D41:D46)</f>
        <v>0</v>
      </c>
      <c r="E47" s="29"/>
      <c r="F47" s="47" t="s">
        <v>39</v>
      </c>
      <c r="G47" s="52"/>
    </row>
    <row r="48" spans="1:7" ht="14.1" customHeight="1" thickBot="1" x14ac:dyDescent="0.25">
      <c r="A48" s="55" t="s">
        <v>124</v>
      </c>
      <c r="B48" s="55"/>
      <c r="C48" s="55"/>
      <c r="D48" s="55"/>
      <c r="F48" s="48" t="s">
        <v>118</v>
      </c>
      <c r="G48" s="49"/>
    </row>
    <row r="49" spans="1:7" x14ac:dyDescent="0.2">
      <c r="A49" s="33">
        <v>2</v>
      </c>
      <c r="B49" s="55" t="s">
        <v>125</v>
      </c>
      <c r="C49" s="55"/>
      <c r="D49" s="33" t="s">
        <v>3</v>
      </c>
      <c r="F49" s="67" t="s">
        <v>40</v>
      </c>
      <c r="G49" s="68"/>
    </row>
    <row r="50" spans="1:7" ht="15" customHeight="1" thickBot="1" x14ac:dyDescent="0.25">
      <c r="A50" s="32" t="s">
        <v>14</v>
      </c>
      <c r="B50" s="62" t="s">
        <v>64</v>
      </c>
      <c r="C50" s="62"/>
      <c r="D50" s="4">
        <f>D27</f>
        <v>0</v>
      </c>
      <c r="F50" s="48" t="s">
        <v>159</v>
      </c>
      <c r="G50" s="13"/>
    </row>
    <row r="51" spans="1:7" x14ac:dyDescent="0.2">
      <c r="A51" s="32" t="s">
        <v>15</v>
      </c>
      <c r="B51" s="62" t="s">
        <v>53</v>
      </c>
      <c r="C51" s="62"/>
      <c r="D51" s="4">
        <f>D38</f>
        <v>0</v>
      </c>
    </row>
    <row r="52" spans="1:7" x14ac:dyDescent="0.2">
      <c r="A52" s="32" t="s">
        <v>24</v>
      </c>
      <c r="B52" s="62" t="s">
        <v>123</v>
      </c>
      <c r="C52" s="62"/>
      <c r="D52" s="4">
        <f>D47</f>
        <v>0</v>
      </c>
    </row>
    <row r="53" spans="1:7" x14ac:dyDescent="0.2">
      <c r="A53" s="55" t="s">
        <v>13</v>
      </c>
      <c r="B53" s="55"/>
      <c r="C53" s="55"/>
      <c r="D53" s="5">
        <f>SUM(D50:D52)</f>
        <v>0</v>
      </c>
    </row>
    <row r="54" spans="1:7" x14ac:dyDescent="0.2">
      <c r="A54" s="63" t="s">
        <v>66</v>
      </c>
      <c r="B54" s="63"/>
      <c r="C54" s="63"/>
      <c r="D54" s="63"/>
    </row>
    <row r="55" spans="1:7" x14ac:dyDescent="0.2">
      <c r="A55" s="33">
        <v>3</v>
      </c>
      <c r="B55" s="33" t="s">
        <v>26</v>
      </c>
      <c r="C55" s="33" t="s">
        <v>16</v>
      </c>
      <c r="D55" s="33" t="s">
        <v>3</v>
      </c>
    </row>
    <row r="56" spans="1:7" x14ac:dyDescent="0.2">
      <c r="A56" s="32" t="s">
        <v>4</v>
      </c>
      <c r="B56" s="34" t="s">
        <v>27</v>
      </c>
      <c r="C56" s="15">
        <f>0.05*(1/12)</f>
        <v>4.1666666666666666E-3</v>
      </c>
      <c r="D56" s="6">
        <f>ROUND(C56*($D$20+$D$27),2)</f>
        <v>0</v>
      </c>
    </row>
    <row r="57" spans="1:7" ht="25.5" x14ac:dyDescent="0.2">
      <c r="A57" s="32" t="s">
        <v>6</v>
      </c>
      <c r="B57" s="34" t="s">
        <v>67</v>
      </c>
      <c r="C57" s="15">
        <f>C37*C56</f>
        <v>3.3333333333333332E-4</v>
      </c>
      <c r="D57" s="6">
        <f>ROUND(C57*($D$20+$D$27),2)</f>
        <v>0</v>
      </c>
    </row>
    <row r="58" spans="1:7" x14ac:dyDescent="0.2">
      <c r="A58" s="32" t="s">
        <v>7</v>
      </c>
      <c r="B58" s="34" t="s">
        <v>28</v>
      </c>
      <c r="C58" s="15">
        <f>0.95*(7/30)*(1/12)</f>
        <v>1.847222222222222E-2</v>
      </c>
      <c r="D58" s="6">
        <f>ROUND(C58*($D$20+$D$27),2)</f>
        <v>0</v>
      </c>
    </row>
    <row r="59" spans="1:7" x14ac:dyDescent="0.2">
      <c r="A59" s="32" t="s">
        <v>8</v>
      </c>
      <c r="B59" s="34" t="s">
        <v>68</v>
      </c>
      <c r="C59" s="15">
        <f>C38*C58</f>
        <v>6.2436111111111104E-3</v>
      </c>
      <c r="D59" s="6">
        <f>ROUND(C59*($D$20+$D$27),2)</f>
        <v>0</v>
      </c>
    </row>
    <row r="60" spans="1:7" x14ac:dyDescent="0.2">
      <c r="A60" s="32" t="s">
        <v>10</v>
      </c>
      <c r="B60" s="34" t="s">
        <v>75</v>
      </c>
      <c r="C60" s="15">
        <f>0.4*C37</f>
        <v>3.2000000000000001E-2</v>
      </c>
      <c r="D60" s="6">
        <f>ROUND(C60*($D$20+$D$27+D56+D58),2)</f>
        <v>0</v>
      </c>
    </row>
    <row r="61" spans="1:7" x14ac:dyDescent="0.2">
      <c r="A61" s="55" t="s">
        <v>13</v>
      </c>
      <c r="B61" s="55"/>
      <c r="C61" s="55"/>
      <c r="D61" s="8">
        <f>SUM(D56:D60)</f>
        <v>0</v>
      </c>
    </row>
    <row r="62" spans="1:7" x14ac:dyDescent="0.2">
      <c r="A62" s="63" t="s">
        <v>55</v>
      </c>
      <c r="B62" s="63"/>
      <c r="C62" s="63"/>
      <c r="D62" s="63"/>
    </row>
    <row r="63" spans="1:7" x14ac:dyDescent="0.2">
      <c r="A63" s="36">
        <v>4</v>
      </c>
      <c r="B63" s="36" t="s">
        <v>30</v>
      </c>
      <c r="C63" s="36" t="s">
        <v>16</v>
      </c>
      <c r="D63" s="36" t="s">
        <v>3</v>
      </c>
    </row>
    <row r="64" spans="1:7" x14ac:dyDescent="0.2">
      <c r="A64" s="32" t="s">
        <v>4</v>
      </c>
      <c r="B64" s="34" t="s">
        <v>98</v>
      </c>
      <c r="C64" s="15">
        <v>4.0000000000000001E-3</v>
      </c>
      <c r="D64" s="4">
        <f>ROUND(C64*($D$20+$D$53+$D$61),2)</f>
        <v>0</v>
      </c>
    </row>
    <row r="65" spans="1:4" x14ac:dyDescent="0.2">
      <c r="A65" s="32" t="s">
        <v>6</v>
      </c>
      <c r="B65" s="34" t="s">
        <v>29</v>
      </c>
      <c r="C65" s="15">
        <f>(1*0.5*30)/30/12</f>
        <v>4.1666666666666664E-2</v>
      </c>
      <c r="D65" s="4">
        <f>ROUND(C65*($D$20+$D$53+$D$61),2)</f>
        <v>0</v>
      </c>
    </row>
    <row r="66" spans="1:4" x14ac:dyDescent="0.2">
      <c r="A66" s="32" t="s">
        <v>7</v>
      </c>
      <c r="B66" s="34" t="s">
        <v>97</v>
      </c>
      <c r="C66" s="15">
        <v>5.9999999999999995E-4</v>
      </c>
      <c r="D66" s="4">
        <f>ROUND(C66*($D$20+$D$53+$D$61),2)</f>
        <v>0</v>
      </c>
    </row>
    <row r="67" spans="1:4" x14ac:dyDescent="0.2">
      <c r="A67" s="46" t="s">
        <v>8</v>
      </c>
      <c r="B67" s="34" t="s">
        <v>41</v>
      </c>
      <c r="C67" s="15">
        <v>5.0000000000000001E-4</v>
      </c>
      <c r="D67" s="4">
        <f>ROUND(C67*($D$20+$D$53+$D$61),2)</f>
        <v>0</v>
      </c>
    </row>
    <row r="68" spans="1:4" x14ac:dyDescent="0.2">
      <c r="A68" s="32" t="s">
        <v>10</v>
      </c>
      <c r="B68" s="34" t="s">
        <v>113</v>
      </c>
      <c r="C68" s="15">
        <v>1E-4</v>
      </c>
      <c r="D68" s="4">
        <f>ROUND(C68*($D$20+$D$53+$D$61),2)</f>
        <v>0</v>
      </c>
    </row>
    <row r="69" spans="1:4" x14ac:dyDescent="0.2">
      <c r="A69" s="76" t="s">
        <v>13</v>
      </c>
      <c r="B69" s="77"/>
      <c r="C69" s="78"/>
      <c r="D69" s="5">
        <f>SUM(D64:D68)</f>
        <v>0</v>
      </c>
    </row>
    <row r="70" spans="1:4" x14ac:dyDescent="0.2">
      <c r="A70" s="79" t="s">
        <v>56</v>
      </c>
      <c r="B70" s="80"/>
      <c r="C70" s="80"/>
      <c r="D70" s="81"/>
    </row>
    <row r="71" spans="1:4" x14ac:dyDescent="0.2">
      <c r="A71" s="33">
        <v>5</v>
      </c>
      <c r="B71" s="76" t="s">
        <v>31</v>
      </c>
      <c r="C71" s="78"/>
      <c r="D71" s="33" t="s">
        <v>3</v>
      </c>
    </row>
    <row r="72" spans="1:4" x14ac:dyDescent="0.2">
      <c r="A72" s="32" t="s">
        <v>4</v>
      </c>
      <c r="B72" s="64" t="s">
        <v>87</v>
      </c>
      <c r="C72" s="65"/>
      <c r="D72" s="6">
        <f>Equipamentos!F14</f>
        <v>0</v>
      </c>
    </row>
    <row r="73" spans="1:4" x14ac:dyDescent="0.2">
      <c r="A73" s="32" t="s">
        <v>6</v>
      </c>
      <c r="B73" s="64" t="s">
        <v>93</v>
      </c>
      <c r="C73" s="65"/>
      <c r="D73" s="6">
        <f>'Materiais &amp; Utensílios'!F14</f>
        <v>0</v>
      </c>
    </row>
    <row r="74" spans="1:4" x14ac:dyDescent="0.2">
      <c r="A74" s="32" t="s">
        <v>7</v>
      </c>
      <c r="B74" s="62" t="s">
        <v>84</v>
      </c>
      <c r="C74" s="62"/>
      <c r="D74" s="6">
        <f>Uniformes!F17</f>
        <v>0</v>
      </c>
    </row>
    <row r="75" spans="1:4" x14ac:dyDescent="0.2">
      <c r="A75" s="55" t="s">
        <v>13</v>
      </c>
      <c r="B75" s="55"/>
      <c r="C75" s="55"/>
      <c r="D75" s="8">
        <f>SUM(D72:D74)</f>
        <v>0</v>
      </c>
    </row>
    <row r="76" spans="1:4" x14ac:dyDescent="0.2">
      <c r="A76" s="63" t="s">
        <v>57</v>
      </c>
      <c r="B76" s="63"/>
      <c r="C76" s="63"/>
      <c r="D76" s="63"/>
    </row>
    <row r="77" spans="1:4" x14ac:dyDescent="0.2">
      <c r="A77" s="33">
        <v>6</v>
      </c>
      <c r="B77" s="33" t="s">
        <v>65</v>
      </c>
      <c r="C77" s="33" t="s">
        <v>16</v>
      </c>
      <c r="D77" s="33" t="s">
        <v>3</v>
      </c>
    </row>
    <row r="78" spans="1:4" x14ac:dyDescent="0.2">
      <c r="A78" s="32" t="s">
        <v>4</v>
      </c>
      <c r="B78" s="7" t="s">
        <v>32</v>
      </c>
      <c r="C78" s="9"/>
      <c r="D78" s="6" t="s">
        <v>36</v>
      </c>
    </row>
    <row r="79" spans="1:4" x14ac:dyDescent="0.2">
      <c r="A79" s="32" t="s">
        <v>6</v>
      </c>
      <c r="B79" s="7" t="s">
        <v>33</v>
      </c>
      <c r="C79" s="9"/>
      <c r="D79" s="6" t="s">
        <v>36</v>
      </c>
    </row>
    <row r="80" spans="1:4" x14ac:dyDescent="0.2">
      <c r="A80" s="32" t="s">
        <v>7</v>
      </c>
      <c r="B80" s="7" t="s">
        <v>34</v>
      </c>
      <c r="C80" s="9">
        <f>SUM(C81:C83)</f>
        <v>0</v>
      </c>
      <c r="D80" s="6" t="s">
        <v>36</v>
      </c>
    </row>
    <row r="81" spans="1:4" x14ac:dyDescent="0.2">
      <c r="A81" s="32" t="s">
        <v>79</v>
      </c>
      <c r="B81" s="7" t="s">
        <v>76</v>
      </c>
      <c r="C81" s="9"/>
      <c r="D81" s="6" t="s">
        <v>36</v>
      </c>
    </row>
    <row r="82" spans="1:4" x14ac:dyDescent="0.2">
      <c r="A82" s="32" t="s">
        <v>80</v>
      </c>
      <c r="B82" s="7" t="s">
        <v>77</v>
      </c>
      <c r="C82" s="9"/>
      <c r="D82" s="6" t="s">
        <v>36</v>
      </c>
    </row>
    <row r="83" spans="1:4" x14ac:dyDescent="0.2">
      <c r="A83" s="32" t="s">
        <v>81</v>
      </c>
      <c r="B83" s="7" t="s">
        <v>78</v>
      </c>
      <c r="C83" s="9"/>
      <c r="D83" s="6" t="s">
        <v>36</v>
      </c>
    </row>
    <row r="84" spans="1:4" x14ac:dyDescent="0.2">
      <c r="A84" s="55" t="s">
        <v>13</v>
      </c>
      <c r="B84" s="55"/>
      <c r="C84" s="9">
        <f>ROUND(((1+C78)/(1-C80-C79)-1),4)</f>
        <v>0</v>
      </c>
      <c r="D84" s="5">
        <f>ROUND(C84*D91,2)</f>
        <v>0</v>
      </c>
    </row>
    <row r="85" spans="1:4" ht="14.1" customHeight="1" x14ac:dyDescent="0.2">
      <c r="A85" s="75" t="s">
        <v>143</v>
      </c>
      <c r="B85" s="75"/>
      <c r="C85" s="75"/>
      <c r="D85" s="75"/>
    </row>
    <row r="86" spans="1:4" x14ac:dyDescent="0.2">
      <c r="A86" s="32" t="s">
        <v>4</v>
      </c>
      <c r="B86" s="62" t="s">
        <v>47</v>
      </c>
      <c r="C86" s="62"/>
      <c r="D86" s="4">
        <f>D20</f>
        <v>0</v>
      </c>
    </row>
    <row r="87" spans="1:4" x14ac:dyDescent="0.2">
      <c r="A87" s="32" t="s">
        <v>6</v>
      </c>
      <c r="B87" s="62" t="s">
        <v>121</v>
      </c>
      <c r="C87" s="62"/>
      <c r="D87" s="4">
        <f>D53</f>
        <v>0</v>
      </c>
    </row>
    <row r="88" spans="1:4" x14ac:dyDescent="0.2">
      <c r="A88" s="32" t="s">
        <v>7</v>
      </c>
      <c r="B88" s="62" t="s">
        <v>66</v>
      </c>
      <c r="C88" s="62"/>
      <c r="D88" s="4">
        <f>D61</f>
        <v>0</v>
      </c>
    </row>
    <row r="89" spans="1:4" x14ac:dyDescent="0.2">
      <c r="A89" s="32" t="s">
        <v>8</v>
      </c>
      <c r="B89" s="62" t="s">
        <v>55</v>
      </c>
      <c r="C89" s="62"/>
      <c r="D89" s="4">
        <f>D69</f>
        <v>0</v>
      </c>
    </row>
    <row r="90" spans="1:4" x14ac:dyDescent="0.2">
      <c r="A90" s="32" t="s">
        <v>10</v>
      </c>
      <c r="B90" s="62" t="s">
        <v>56</v>
      </c>
      <c r="C90" s="62"/>
      <c r="D90" s="4">
        <f>D75</f>
        <v>0</v>
      </c>
    </row>
    <row r="91" spans="1:4" ht="14.1" customHeight="1" x14ac:dyDescent="0.2">
      <c r="A91" s="55" t="s">
        <v>72</v>
      </c>
      <c r="B91" s="55"/>
      <c r="C91" s="55"/>
      <c r="D91" s="4">
        <f>SUM(D86:D90)</f>
        <v>0</v>
      </c>
    </row>
    <row r="92" spans="1:4" x14ac:dyDescent="0.2">
      <c r="A92" s="32" t="s">
        <v>11</v>
      </c>
      <c r="B92" s="62" t="s">
        <v>57</v>
      </c>
      <c r="C92" s="62"/>
      <c r="D92" s="4">
        <f>D84</f>
        <v>0</v>
      </c>
    </row>
    <row r="93" spans="1:4" ht="14.1" customHeight="1" x14ac:dyDescent="0.2">
      <c r="A93" s="55" t="s">
        <v>142</v>
      </c>
      <c r="B93" s="55"/>
      <c r="C93" s="55"/>
      <c r="D93" s="5">
        <f>SUM(D91:D92)</f>
        <v>0</v>
      </c>
    </row>
    <row r="94" spans="1:4" ht="42" customHeight="1" x14ac:dyDescent="0.2">
      <c r="A94" s="66" t="s">
        <v>74</v>
      </c>
      <c r="B94" s="66"/>
      <c r="C94" s="66"/>
      <c r="D94" s="66"/>
    </row>
    <row r="95" spans="1:4" ht="27" customHeight="1" x14ac:dyDescent="0.2">
      <c r="A95" s="61" t="s">
        <v>73</v>
      </c>
      <c r="B95" s="61"/>
      <c r="C95" s="61"/>
      <c r="D95" s="61"/>
    </row>
    <row r="96" spans="1:4" ht="27" customHeight="1" x14ac:dyDescent="0.2">
      <c r="A96" s="61" t="s">
        <v>130</v>
      </c>
      <c r="B96" s="61"/>
      <c r="C96" s="61"/>
      <c r="D96" s="61"/>
    </row>
    <row r="97" spans="1:4" ht="27" customHeight="1" x14ac:dyDescent="0.2">
      <c r="A97" s="61" t="s">
        <v>163</v>
      </c>
      <c r="B97" s="61"/>
      <c r="C97" s="61"/>
      <c r="D97" s="61"/>
    </row>
    <row r="98" spans="1:4" ht="27" customHeight="1" x14ac:dyDescent="0.2">
      <c r="A98" s="61" t="s">
        <v>164</v>
      </c>
      <c r="B98" s="61"/>
      <c r="C98" s="61"/>
      <c r="D98" s="61"/>
    </row>
  </sheetData>
  <mergeCells count="71">
    <mergeCell ref="A76:D76"/>
    <mergeCell ref="B52:C52"/>
    <mergeCell ref="A69:C69"/>
    <mergeCell ref="B74:C74"/>
    <mergeCell ref="A48:D48"/>
    <mergeCell ref="B49:C49"/>
    <mergeCell ref="B50:C50"/>
    <mergeCell ref="A70:D70"/>
    <mergeCell ref="B71:C71"/>
    <mergeCell ref="A75:C75"/>
    <mergeCell ref="B72:C72"/>
    <mergeCell ref="F42:G42"/>
    <mergeCell ref="B43:C43"/>
    <mergeCell ref="B14:C14"/>
    <mergeCell ref="A47:C47"/>
    <mergeCell ref="B44:C44"/>
    <mergeCell ref="F45:G45"/>
    <mergeCell ref="A93:C93"/>
    <mergeCell ref="A85:D85"/>
    <mergeCell ref="B86:C86"/>
    <mergeCell ref="B87:C87"/>
    <mergeCell ref="B88:C88"/>
    <mergeCell ref="B89:C89"/>
    <mergeCell ref="B90:C90"/>
    <mergeCell ref="A91:C91"/>
    <mergeCell ref="B92:C92"/>
    <mergeCell ref="F49:G49"/>
    <mergeCell ref="F40:G40"/>
    <mergeCell ref="B18:C18"/>
    <mergeCell ref="B19:C19"/>
    <mergeCell ref="A20:C20"/>
    <mergeCell ref="A21:D21"/>
    <mergeCell ref="A22:D22"/>
    <mergeCell ref="A27:C27"/>
    <mergeCell ref="A28:D28"/>
    <mergeCell ref="F29:G29"/>
    <mergeCell ref="A38:B38"/>
    <mergeCell ref="A39:D39"/>
    <mergeCell ref="B46:C46"/>
    <mergeCell ref="A5:D5"/>
    <mergeCell ref="A94:D94"/>
    <mergeCell ref="A95:D95"/>
    <mergeCell ref="A96:D96"/>
    <mergeCell ref="A1:D1"/>
    <mergeCell ref="A2:D2"/>
    <mergeCell ref="A3:D3"/>
    <mergeCell ref="A4:D4"/>
    <mergeCell ref="A6:D6"/>
    <mergeCell ref="B7:C7"/>
    <mergeCell ref="B8:C8"/>
    <mergeCell ref="B9:C9"/>
    <mergeCell ref="B10:C10"/>
    <mergeCell ref="B12:C12"/>
    <mergeCell ref="B11:C11"/>
    <mergeCell ref="B41:C41"/>
    <mergeCell ref="A97:D97"/>
    <mergeCell ref="A98:D98"/>
    <mergeCell ref="B13:C13"/>
    <mergeCell ref="A15:D15"/>
    <mergeCell ref="B16:C16"/>
    <mergeCell ref="B17:C17"/>
    <mergeCell ref="B40:C40"/>
    <mergeCell ref="B42:C42"/>
    <mergeCell ref="B51:C51"/>
    <mergeCell ref="A84:B84"/>
    <mergeCell ref="A53:C53"/>
    <mergeCell ref="A54:D54"/>
    <mergeCell ref="A61:C61"/>
    <mergeCell ref="A62:D62"/>
    <mergeCell ref="B73:C73"/>
    <mergeCell ref="B45:C45"/>
  </mergeCells>
  <dataValidations count="1">
    <dataValidation type="list" allowBlank="1" showInputMessage="1" showErrorMessage="1" sqref="D14">
      <formula1>"Lucro Presumido,Lucro Real"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zoomScaleNormal="98" zoomScaleSheetLayoutView="100" zoomScalePageLayoutView="98" workbookViewId="0">
      <selection activeCell="F5" sqref="F5"/>
    </sheetView>
  </sheetViews>
  <sheetFormatPr defaultColWidth="8.85546875" defaultRowHeight="12.75" x14ac:dyDescent="0.2"/>
  <cols>
    <col min="1" max="1" width="3.85546875" style="1" customWidth="1"/>
    <col min="2" max="4" width="35.85546875" style="1" customWidth="1"/>
    <col min="5" max="5" width="4.85546875" style="1" customWidth="1"/>
    <col min="6" max="6" width="29.28515625" style="1" customWidth="1"/>
    <col min="7" max="7" width="8.85546875" style="1" customWidth="1"/>
    <col min="8" max="16384" width="8.85546875" style="1"/>
  </cols>
  <sheetData>
    <row r="1" spans="1:6" ht="69.95" customHeight="1" x14ac:dyDescent="0.2">
      <c r="A1" s="58"/>
      <c r="B1" s="58"/>
      <c r="C1" s="58"/>
      <c r="D1" s="58"/>
    </row>
    <row r="2" spans="1:6" ht="15" customHeight="1" x14ac:dyDescent="0.2">
      <c r="A2" s="60" t="s">
        <v>165</v>
      </c>
      <c r="B2" s="60"/>
      <c r="C2" s="60"/>
      <c r="D2" s="60"/>
      <c r="E2" s="54"/>
      <c r="F2" s="54"/>
    </row>
    <row r="3" spans="1:6" ht="15" customHeight="1" x14ac:dyDescent="0.2">
      <c r="A3" s="60" t="s">
        <v>160</v>
      </c>
      <c r="B3" s="60"/>
      <c r="C3" s="60"/>
      <c r="D3" s="60"/>
      <c r="E3" s="54"/>
      <c r="F3" s="54"/>
    </row>
    <row r="4" spans="1:6" ht="30" customHeight="1" x14ac:dyDescent="0.2">
      <c r="A4" s="60" t="s">
        <v>161</v>
      </c>
      <c r="B4" s="60"/>
      <c r="C4" s="60"/>
      <c r="D4" s="60"/>
      <c r="E4" s="54"/>
      <c r="F4" s="54"/>
    </row>
    <row r="5" spans="1:6" ht="14.1" x14ac:dyDescent="0.2">
      <c r="A5" s="57"/>
      <c r="B5" s="57"/>
      <c r="C5" s="57"/>
      <c r="D5" s="57"/>
    </row>
    <row r="6" spans="1:6" x14ac:dyDescent="0.2">
      <c r="A6" s="59" t="s">
        <v>83</v>
      </c>
      <c r="B6" s="59"/>
      <c r="C6" s="59"/>
      <c r="D6" s="59"/>
    </row>
    <row r="7" spans="1:6" x14ac:dyDescent="0.2">
      <c r="A7" s="41">
        <v>1</v>
      </c>
      <c r="B7" s="62" t="s">
        <v>48</v>
      </c>
      <c r="C7" s="62"/>
      <c r="D7" s="45" t="s">
        <v>100</v>
      </c>
    </row>
    <row r="8" spans="1:6" x14ac:dyDescent="0.2">
      <c r="A8" s="41">
        <v>2</v>
      </c>
      <c r="B8" s="62" t="s">
        <v>0</v>
      </c>
      <c r="C8" s="62"/>
      <c r="D8" s="42" t="s">
        <v>102</v>
      </c>
    </row>
    <row r="9" spans="1:6" x14ac:dyDescent="0.2">
      <c r="A9" s="41">
        <v>3</v>
      </c>
      <c r="B9" s="62" t="s">
        <v>1</v>
      </c>
      <c r="C9" s="62"/>
      <c r="D9" s="2"/>
    </row>
    <row r="10" spans="1:6" ht="15" x14ac:dyDescent="0.2">
      <c r="A10" s="41">
        <v>4</v>
      </c>
      <c r="B10" s="62" t="s">
        <v>49</v>
      </c>
      <c r="C10" s="62"/>
      <c r="D10" s="42" t="s">
        <v>101</v>
      </c>
    </row>
    <row r="11" spans="1:6" ht="15" x14ac:dyDescent="0.2">
      <c r="A11" s="45">
        <v>5</v>
      </c>
      <c r="B11" s="62" t="s">
        <v>110</v>
      </c>
      <c r="C11" s="62"/>
      <c r="D11" s="45" t="s">
        <v>111</v>
      </c>
    </row>
    <row r="12" spans="1:6" x14ac:dyDescent="0.2">
      <c r="A12" s="45">
        <v>6</v>
      </c>
      <c r="B12" s="62" t="s">
        <v>50</v>
      </c>
      <c r="C12" s="62"/>
      <c r="D12" s="3"/>
    </row>
    <row r="13" spans="1:6" x14ac:dyDescent="0.2">
      <c r="A13" s="45">
        <v>7</v>
      </c>
      <c r="B13" s="62" t="s">
        <v>37</v>
      </c>
      <c r="C13" s="62"/>
      <c r="D13" s="42"/>
    </row>
    <row r="14" spans="1:6" x14ac:dyDescent="0.2">
      <c r="A14" s="53">
        <v>8</v>
      </c>
      <c r="B14" s="62" t="s">
        <v>162</v>
      </c>
      <c r="C14" s="62"/>
      <c r="D14" s="53"/>
    </row>
    <row r="15" spans="1:6" x14ac:dyDescent="0.2">
      <c r="A15" s="56" t="s">
        <v>47</v>
      </c>
      <c r="B15" s="56"/>
      <c r="C15" s="56"/>
      <c r="D15" s="56"/>
    </row>
    <row r="16" spans="1:6" x14ac:dyDescent="0.2">
      <c r="A16" s="39">
        <v>1</v>
      </c>
      <c r="B16" s="55" t="s">
        <v>2</v>
      </c>
      <c r="C16" s="55"/>
      <c r="D16" s="39" t="s">
        <v>3</v>
      </c>
    </row>
    <row r="17" spans="1:7" x14ac:dyDescent="0.2">
      <c r="A17" s="41" t="s">
        <v>4</v>
      </c>
      <c r="B17" s="62" t="s">
        <v>5</v>
      </c>
      <c r="C17" s="62"/>
      <c r="D17" s="4">
        <f>D9</f>
        <v>0</v>
      </c>
    </row>
    <row r="18" spans="1:7" ht="15" x14ac:dyDescent="0.2">
      <c r="A18" s="41" t="s">
        <v>6</v>
      </c>
      <c r="B18" s="62" t="s">
        <v>9</v>
      </c>
      <c r="C18" s="62"/>
      <c r="D18" s="4">
        <f>ROUND((D17/220)*7*15.22*0.21,2)</f>
        <v>0</v>
      </c>
    </row>
    <row r="19" spans="1:7" ht="15" x14ac:dyDescent="0.2">
      <c r="A19" s="41" t="s">
        <v>7</v>
      </c>
      <c r="B19" s="62" t="s">
        <v>120</v>
      </c>
      <c r="C19" s="62"/>
      <c r="D19" s="4">
        <f>ROUND((((D17+D18)/220)*15.22*1.75),2)</f>
        <v>0</v>
      </c>
    </row>
    <row r="20" spans="1:7" ht="14.1" x14ac:dyDescent="0.2">
      <c r="A20" s="55" t="s">
        <v>13</v>
      </c>
      <c r="B20" s="55"/>
      <c r="C20" s="55"/>
      <c r="D20" s="5">
        <f>SUM(D17:D19)</f>
        <v>0</v>
      </c>
    </row>
    <row r="21" spans="1:7" x14ac:dyDescent="0.2">
      <c r="A21" s="56" t="s">
        <v>121</v>
      </c>
      <c r="B21" s="56"/>
      <c r="C21" s="56"/>
      <c r="D21" s="56"/>
    </row>
    <row r="22" spans="1:7" x14ac:dyDescent="0.2">
      <c r="A22" s="55" t="s">
        <v>69</v>
      </c>
      <c r="B22" s="55"/>
      <c r="C22" s="55"/>
      <c r="D22" s="55"/>
    </row>
    <row r="23" spans="1:7" ht="15" customHeight="1" x14ac:dyDescent="0.2">
      <c r="A23" s="39" t="s">
        <v>14</v>
      </c>
      <c r="B23" s="39" t="s">
        <v>52</v>
      </c>
      <c r="C23" s="39" t="s">
        <v>16</v>
      </c>
      <c r="D23" s="39" t="s">
        <v>3</v>
      </c>
    </row>
    <row r="24" spans="1:7" x14ac:dyDescent="0.2">
      <c r="A24" s="41" t="s">
        <v>4</v>
      </c>
      <c r="B24" s="34" t="s">
        <v>46</v>
      </c>
      <c r="C24" s="9">
        <f>1/12</f>
        <v>8.3333333333333329E-2</v>
      </c>
      <c r="D24" s="6">
        <f>ROUND(C24*$D$20,2)</f>
        <v>0</v>
      </c>
    </row>
    <row r="25" spans="1:7" x14ac:dyDescent="0.2">
      <c r="A25" s="41" t="s">
        <v>6</v>
      </c>
      <c r="B25" s="40" t="s">
        <v>29</v>
      </c>
      <c r="C25" s="9">
        <f>1/12</f>
        <v>8.3333333333333329E-2</v>
      </c>
      <c r="D25" s="6">
        <f>ROUND(C25*$D$20,2)</f>
        <v>0</v>
      </c>
    </row>
    <row r="26" spans="1:7" x14ac:dyDescent="0.2">
      <c r="A26" s="41" t="s">
        <v>7</v>
      </c>
      <c r="B26" s="34" t="s">
        <v>51</v>
      </c>
      <c r="C26" s="9">
        <f>1/3*1/12</f>
        <v>2.7777777777777776E-2</v>
      </c>
      <c r="D26" s="6">
        <f>ROUND(C26*$D$20,2)</f>
        <v>0</v>
      </c>
    </row>
    <row r="27" spans="1:7" ht="14.1" x14ac:dyDescent="0.2">
      <c r="A27" s="71" t="s">
        <v>13</v>
      </c>
      <c r="B27" s="71"/>
      <c r="C27" s="71"/>
      <c r="D27" s="6">
        <f>SUM(D24:D26)</f>
        <v>0</v>
      </c>
    </row>
    <row r="28" spans="1:7" ht="13.5" thickBot="1" x14ac:dyDescent="0.25">
      <c r="A28" s="55" t="s">
        <v>54</v>
      </c>
      <c r="B28" s="55"/>
      <c r="C28" s="55"/>
      <c r="D28" s="55"/>
    </row>
    <row r="29" spans="1:7" x14ac:dyDescent="0.2">
      <c r="A29" s="39" t="s">
        <v>15</v>
      </c>
      <c r="B29" s="39" t="s">
        <v>53</v>
      </c>
      <c r="C29" s="39" t="s">
        <v>16</v>
      </c>
      <c r="D29" s="39" t="s">
        <v>3</v>
      </c>
      <c r="F29" s="72" t="s">
        <v>114</v>
      </c>
      <c r="G29" s="73"/>
    </row>
    <row r="30" spans="1:7" ht="15" x14ac:dyDescent="0.2">
      <c r="A30" s="41" t="s">
        <v>4</v>
      </c>
      <c r="B30" s="7" t="s">
        <v>17</v>
      </c>
      <c r="C30" s="9">
        <v>0.2</v>
      </c>
      <c r="D30" s="4">
        <f>ROUND(C30*($D$20+$D$27),2)</f>
        <v>0</v>
      </c>
      <c r="F30" s="31" t="s">
        <v>58</v>
      </c>
      <c r="G30" s="10"/>
    </row>
    <row r="31" spans="1:7" ht="13.5" thickBot="1" x14ac:dyDescent="0.25">
      <c r="A31" s="41" t="s">
        <v>6</v>
      </c>
      <c r="B31" s="7" t="s">
        <v>18</v>
      </c>
      <c r="C31" s="9">
        <v>2.5000000000000001E-2</v>
      </c>
      <c r="D31" s="4">
        <f t="shared" ref="D31:D37" si="0">ROUND(C31*($D$20+$D$27),2)</f>
        <v>0</v>
      </c>
      <c r="F31" s="11" t="s">
        <v>59</v>
      </c>
      <c r="G31" s="12"/>
    </row>
    <row r="32" spans="1:7" ht="15" x14ac:dyDescent="0.2">
      <c r="A32" s="41" t="s">
        <v>7</v>
      </c>
      <c r="B32" s="7" t="s">
        <v>19</v>
      </c>
      <c r="C32" s="9">
        <f>0.01*G30*G31</f>
        <v>0</v>
      </c>
      <c r="D32" s="4">
        <f t="shared" si="0"/>
        <v>0</v>
      </c>
    </row>
    <row r="33" spans="1:7" x14ac:dyDescent="0.2">
      <c r="A33" s="41" t="s">
        <v>8</v>
      </c>
      <c r="B33" s="7" t="s">
        <v>60</v>
      </c>
      <c r="C33" s="9">
        <v>1.4999999999999999E-2</v>
      </c>
      <c r="D33" s="4">
        <f t="shared" si="0"/>
        <v>0</v>
      </c>
    </row>
    <row r="34" spans="1:7" x14ac:dyDescent="0.2">
      <c r="A34" s="41" t="s">
        <v>10</v>
      </c>
      <c r="B34" s="7" t="s">
        <v>45</v>
      </c>
      <c r="C34" s="9">
        <v>0.01</v>
      </c>
      <c r="D34" s="4">
        <f t="shared" si="0"/>
        <v>0</v>
      </c>
    </row>
    <row r="35" spans="1:7" x14ac:dyDescent="0.2">
      <c r="A35" s="41" t="s">
        <v>11</v>
      </c>
      <c r="B35" s="7" t="s">
        <v>20</v>
      </c>
      <c r="C35" s="9">
        <v>6.0000000000000001E-3</v>
      </c>
      <c r="D35" s="4">
        <f t="shared" si="0"/>
        <v>0</v>
      </c>
    </row>
    <row r="36" spans="1:7" x14ac:dyDescent="0.2">
      <c r="A36" s="41" t="s">
        <v>12</v>
      </c>
      <c r="B36" s="7" t="s">
        <v>21</v>
      </c>
      <c r="C36" s="9">
        <v>2E-3</v>
      </c>
      <c r="D36" s="4">
        <f t="shared" si="0"/>
        <v>0</v>
      </c>
    </row>
    <row r="37" spans="1:7" x14ac:dyDescent="0.2">
      <c r="A37" s="41" t="s">
        <v>22</v>
      </c>
      <c r="B37" s="7" t="s">
        <v>23</v>
      </c>
      <c r="C37" s="9">
        <v>0.08</v>
      </c>
      <c r="D37" s="4">
        <f t="shared" si="0"/>
        <v>0</v>
      </c>
    </row>
    <row r="38" spans="1:7" x14ac:dyDescent="0.2">
      <c r="A38" s="71" t="s">
        <v>13</v>
      </c>
      <c r="B38" s="71"/>
      <c r="C38" s="9">
        <f>SUM(C30:C37)</f>
        <v>0.33800000000000002</v>
      </c>
      <c r="D38" s="4">
        <f>SUM(D30:D37)</f>
        <v>0</v>
      </c>
    </row>
    <row r="39" spans="1:7" ht="13.5" thickBot="1" x14ac:dyDescent="0.25">
      <c r="A39" s="74" t="s">
        <v>122</v>
      </c>
      <c r="B39" s="74"/>
      <c r="C39" s="74"/>
      <c r="D39" s="74"/>
    </row>
    <row r="40" spans="1:7" x14ac:dyDescent="0.2">
      <c r="A40" s="39" t="s">
        <v>24</v>
      </c>
      <c r="B40" s="55" t="s">
        <v>123</v>
      </c>
      <c r="C40" s="55"/>
      <c r="D40" s="39" t="s">
        <v>3</v>
      </c>
      <c r="E40" s="29"/>
      <c r="F40" s="69" t="s">
        <v>116</v>
      </c>
      <c r="G40" s="70"/>
    </row>
    <row r="41" spans="1:7" ht="13.5" thickBot="1" x14ac:dyDescent="0.25">
      <c r="A41" s="41" t="s">
        <v>4</v>
      </c>
      <c r="B41" s="62" t="s">
        <v>25</v>
      </c>
      <c r="C41" s="62"/>
      <c r="D41" s="6">
        <f>ROUND((15.22*2*G41)-(0.06*D17),2)</f>
        <v>0</v>
      </c>
      <c r="E41" s="29"/>
      <c r="F41" s="11" t="s">
        <v>61</v>
      </c>
      <c r="G41" s="13"/>
    </row>
    <row r="42" spans="1:7" x14ac:dyDescent="0.2">
      <c r="A42" s="41" t="s">
        <v>6</v>
      </c>
      <c r="B42" s="62" t="s">
        <v>38</v>
      </c>
      <c r="C42" s="62"/>
      <c r="D42" s="6">
        <f>ROUND(15.22*(G43-G44),2)</f>
        <v>0</v>
      </c>
      <c r="E42" s="29"/>
      <c r="F42" s="72" t="s">
        <v>38</v>
      </c>
      <c r="G42" s="73"/>
    </row>
    <row r="43" spans="1:7" x14ac:dyDescent="0.2">
      <c r="A43" s="46" t="s">
        <v>7</v>
      </c>
      <c r="B43" s="62" t="s">
        <v>115</v>
      </c>
      <c r="C43" s="62"/>
      <c r="D43" s="6">
        <f>G47</f>
        <v>0</v>
      </c>
      <c r="E43" s="29"/>
      <c r="F43" s="31" t="s">
        <v>62</v>
      </c>
      <c r="G43" s="14"/>
    </row>
    <row r="44" spans="1:7" ht="13.5" thickBot="1" x14ac:dyDescent="0.25">
      <c r="A44" s="41" t="s">
        <v>8</v>
      </c>
      <c r="B44" s="62" t="s">
        <v>39</v>
      </c>
      <c r="C44" s="62"/>
      <c r="D44" s="6">
        <f>ROUND(0.5*G49,2)</f>
        <v>0</v>
      </c>
      <c r="E44" s="29"/>
      <c r="F44" s="11" t="s">
        <v>63</v>
      </c>
      <c r="G44" s="13">
        <f>G43*1%</f>
        <v>0</v>
      </c>
    </row>
    <row r="45" spans="1:7" x14ac:dyDescent="0.2">
      <c r="A45" s="41" t="s">
        <v>10</v>
      </c>
      <c r="B45" s="62" t="s">
        <v>40</v>
      </c>
      <c r="C45" s="62"/>
      <c r="D45" s="6">
        <f>ROUND((G51*0.0671*4)/12,2)</f>
        <v>0</v>
      </c>
      <c r="E45" s="29"/>
      <c r="F45" s="69" t="s">
        <v>115</v>
      </c>
      <c r="G45" s="70"/>
    </row>
    <row r="46" spans="1:7" x14ac:dyDescent="0.2">
      <c r="A46" s="46" t="s">
        <v>11</v>
      </c>
      <c r="B46" s="62" t="s">
        <v>119</v>
      </c>
      <c r="C46" s="62"/>
      <c r="D46" s="6">
        <f>ROUND((((D17+D18)/220)*15.22*1.75),2)</f>
        <v>0</v>
      </c>
      <c r="E46" s="29"/>
      <c r="F46" s="50"/>
      <c r="G46" s="51"/>
    </row>
    <row r="47" spans="1:7" ht="13.5" thickBot="1" x14ac:dyDescent="0.25">
      <c r="A47" s="71" t="s">
        <v>13</v>
      </c>
      <c r="B47" s="71"/>
      <c r="C47" s="71"/>
      <c r="D47" s="6">
        <f>SUM(D41:D46)</f>
        <v>0</v>
      </c>
      <c r="E47" s="29"/>
      <c r="F47" s="11" t="s">
        <v>117</v>
      </c>
      <c r="G47" s="13"/>
    </row>
    <row r="48" spans="1:7" ht="14.1" customHeight="1" x14ac:dyDescent="0.2">
      <c r="A48" s="55" t="s">
        <v>124</v>
      </c>
      <c r="B48" s="55"/>
      <c r="C48" s="55"/>
      <c r="D48" s="55"/>
      <c r="F48" s="67" t="s">
        <v>39</v>
      </c>
      <c r="G48" s="82"/>
    </row>
    <row r="49" spans="1:7" ht="13.5" thickBot="1" x14ac:dyDescent="0.25">
      <c r="A49" s="39">
        <v>2</v>
      </c>
      <c r="B49" s="55" t="s">
        <v>125</v>
      </c>
      <c r="C49" s="55"/>
      <c r="D49" s="39" t="s">
        <v>3</v>
      </c>
      <c r="F49" s="48" t="s">
        <v>118</v>
      </c>
      <c r="G49" s="49"/>
    </row>
    <row r="50" spans="1:7" ht="15" customHeight="1" x14ac:dyDescent="0.2">
      <c r="A50" s="41" t="s">
        <v>14</v>
      </c>
      <c r="B50" s="62" t="s">
        <v>64</v>
      </c>
      <c r="C50" s="62"/>
      <c r="D50" s="4">
        <f>D27</f>
        <v>0</v>
      </c>
      <c r="F50" s="67" t="s">
        <v>40</v>
      </c>
      <c r="G50" s="68"/>
    </row>
    <row r="51" spans="1:7" ht="13.5" thickBot="1" x14ac:dyDescent="0.25">
      <c r="A51" s="41" t="s">
        <v>15</v>
      </c>
      <c r="B51" s="62" t="s">
        <v>53</v>
      </c>
      <c r="C51" s="62"/>
      <c r="D51" s="4">
        <f>D38</f>
        <v>0</v>
      </c>
      <c r="F51" s="48" t="s">
        <v>159</v>
      </c>
      <c r="G51" s="13"/>
    </row>
    <row r="52" spans="1:7" x14ac:dyDescent="0.2">
      <c r="A52" s="41" t="s">
        <v>24</v>
      </c>
      <c r="B52" s="62" t="s">
        <v>123</v>
      </c>
      <c r="C52" s="62"/>
      <c r="D52" s="4">
        <f>D47</f>
        <v>0</v>
      </c>
    </row>
    <row r="53" spans="1:7" x14ac:dyDescent="0.2">
      <c r="A53" s="55" t="s">
        <v>13</v>
      </c>
      <c r="B53" s="55"/>
      <c r="C53" s="55"/>
      <c r="D53" s="5">
        <f>SUM(D50:D52)</f>
        <v>0</v>
      </c>
    </row>
    <row r="54" spans="1:7" x14ac:dyDescent="0.2">
      <c r="A54" s="63" t="s">
        <v>66</v>
      </c>
      <c r="B54" s="63"/>
      <c r="C54" s="63"/>
      <c r="D54" s="63"/>
    </row>
    <row r="55" spans="1:7" x14ac:dyDescent="0.2">
      <c r="A55" s="39">
        <v>3</v>
      </c>
      <c r="B55" s="39" t="s">
        <v>26</v>
      </c>
      <c r="C55" s="39" t="s">
        <v>16</v>
      </c>
      <c r="D55" s="39" t="s">
        <v>3</v>
      </c>
    </row>
    <row r="56" spans="1:7" x14ac:dyDescent="0.2">
      <c r="A56" s="41" t="s">
        <v>4</v>
      </c>
      <c r="B56" s="34" t="s">
        <v>27</v>
      </c>
      <c r="C56" s="15">
        <f>0.05*(1/12)</f>
        <v>4.1666666666666666E-3</v>
      </c>
      <c r="D56" s="6">
        <f>ROUND(C56*($D$20+$D$27),2)</f>
        <v>0</v>
      </c>
    </row>
    <row r="57" spans="1:7" ht="25.5" x14ac:dyDescent="0.2">
      <c r="A57" s="41" t="s">
        <v>6</v>
      </c>
      <c r="B57" s="34" t="s">
        <v>67</v>
      </c>
      <c r="C57" s="15">
        <f>C37*C56</f>
        <v>3.3333333333333332E-4</v>
      </c>
      <c r="D57" s="6">
        <f>ROUND(C57*($D$20+$D$27),2)</f>
        <v>0</v>
      </c>
    </row>
    <row r="58" spans="1:7" x14ac:dyDescent="0.2">
      <c r="A58" s="41" t="s">
        <v>7</v>
      </c>
      <c r="B58" s="34" t="s">
        <v>28</v>
      </c>
      <c r="C58" s="15">
        <f>0.95*(7/30)*(1/12)</f>
        <v>1.847222222222222E-2</v>
      </c>
      <c r="D58" s="6">
        <f>ROUND(C58*($D$20+$D$27),2)</f>
        <v>0</v>
      </c>
    </row>
    <row r="59" spans="1:7" x14ac:dyDescent="0.2">
      <c r="A59" s="41" t="s">
        <v>8</v>
      </c>
      <c r="B59" s="34" t="s">
        <v>68</v>
      </c>
      <c r="C59" s="15">
        <f>C38*C58</f>
        <v>6.2436111111111104E-3</v>
      </c>
      <c r="D59" s="6">
        <f>ROUND(C59*($D$20+$D$27),2)</f>
        <v>0</v>
      </c>
    </row>
    <row r="60" spans="1:7" x14ac:dyDescent="0.2">
      <c r="A60" s="41" t="s">
        <v>10</v>
      </c>
      <c r="B60" s="34" t="s">
        <v>75</v>
      </c>
      <c r="C60" s="15">
        <f>0.4*C37</f>
        <v>3.2000000000000001E-2</v>
      </c>
      <c r="D60" s="6">
        <f>ROUND(C60*($D$20+$D$27+D56+D58),2)</f>
        <v>0</v>
      </c>
    </row>
    <row r="61" spans="1:7" x14ac:dyDescent="0.2">
      <c r="A61" s="55" t="s">
        <v>13</v>
      </c>
      <c r="B61" s="55"/>
      <c r="C61" s="55"/>
      <c r="D61" s="8">
        <f>SUM(D56:D60)</f>
        <v>0</v>
      </c>
    </row>
    <row r="62" spans="1:7" x14ac:dyDescent="0.2">
      <c r="A62" s="63" t="s">
        <v>55</v>
      </c>
      <c r="B62" s="63"/>
      <c r="C62" s="63"/>
      <c r="D62" s="63"/>
    </row>
    <row r="63" spans="1:7" x14ac:dyDescent="0.2">
      <c r="A63" s="39">
        <v>4</v>
      </c>
      <c r="B63" s="39" t="s">
        <v>30</v>
      </c>
      <c r="C63" s="39" t="s">
        <v>16</v>
      </c>
      <c r="D63" s="39" t="s">
        <v>3</v>
      </c>
    </row>
    <row r="64" spans="1:7" x14ac:dyDescent="0.2">
      <c r="A64" s="41" t="s">
        <v>4</v>
      </c>
      <c r="B64" s="34" t="s">
        <v>98</v>
      </c>
      <c r="C64" s="15">
        <v>4.0000000000000001E-3</v>
      </c>
      <c r="D64" s="4">
        <f>ROUND(C64*($D$20+$D$53+$D$61),2)</f>
        <v>0</v>
      </c>
    </row>
    <row r="65" spans="1:4" x14ac:dyDescent="0.2">
      <c r="A65" s="41" t="s">
        <v>6</v>
      </c>
      <c r="B65" s="34" t="s">
        <v>29</v>
      </c>
      <c r="C65" s="15">
        <f>(1*0.5*30)/30/12</f>
        <v>4.1666666666666664E-2</v>
      </c>
      <c r="D65" s="4">
        <f>ROUND(C65*($D$20+$D$53+$D$61),2)</f>
        <v>0</v>
      </c>
    </row>
    <row r="66" spans="1:4" x14ac:dyDescent="0.2">
      <c r="A66" s="41" t="s">
        <v>7</v>
      </c>
      <c r="B66" s="34" t="s">
        <v>97</v>
      </c>
      <c r="C66" s="15">
        <v>5.9999999999999995E-4</v>
      </c>
      <c r="D66" s="4">
        <f>ROUND(C66*($D$20+$D$53+$D$61),2)</f>
        <v>0</v>
      </c>
    </row>
    <row r="67" spans="1:4" x14ac:dyDescent="0.2">
      <c r="A67" s="46" t="s">
        <v>8</v>
      </c>
      <c r="B67" s="34" t="s">
        <v>41</v>
      </c>
      <c r="C67" s="15">
        <v>5.0000000000000001E-4</v>
      </c>
      <c r="D67" s="4">
        <f>ROUND(C67*($D$20+$D$53+$D$61),2)</f>
        <v>0</v>
      </c>
    </row>
    <row r="68" spans="1:4" x14ac:dyDescent="0.2">
      <c r="A68" s="41" t="s">
        <v>10</v>
      </c>
      <c r="B68" s="34" t="s">
        <v>113</v>
      </c>
      <c r="C68" s="15">
        <v>1E-4</v>
      </c>
      <c r="D68" s="4">
        <f>ROUND(C68*($D$20+$D$53+$D$61),2)</f>
        <v>0</v>
      </c>
    </row>
    <row r="69" spans="1:4" x14ac:dyDescent="0.2">
      <c r="A69" s="55" t="s">
        <v>13</v>
      </c>
      <c r="B69" s="55"/>
      <c r="C69" s="55"/>
      <c r="D69" s="5">
        <f>SUM(D64:D68)</f>
        <v>0</v>
      </c>
    </row>
    <row r="70" spans="1:4" x14ac:dyDescent="0.2">
      <c r="A70" s="63" t="s">
        <v>56</v>
      </c>
      <c r="B70" s="63"/>
      <c r="C70" s="63"/>
      <c r="D70" s="63"/>
    </row>
    <row r="71" spans="1:4" x14ac:dyDescent="0.2">
      <c r="A71" s="39">
        <v>5</v>
      </c>
      <c r="B71" s="55" t="s">
        <v>31</v>
      </c>
      <c r="C71" s="55"/>
      <c r="D71" s="39" t="s">
        <v>3</v>
      </c>
    </row>
    <row r="72" spans="1:4" x14ac:dyDescent="0.2">
      <c r="A72" s="41" t="s">
        <v>4</v>
      </c>
      <c r="B72" s="62" t="s">
        <v>87</v>
      </c>
      <c r="C72" s="62"/>
      <c r="D72" s="6">
        <f>Equipamentos!F14</f>
        <v>0</v>
      </c>
    </row>
    <row r="73" spans="1:4" x14ac:dyDescent="0.2">
      <c r="A73" s="41" t="s">
        <v>6</v>
      </c>
      <c r="B73" s="62" t="s">
        <v>93</v>
      </c>
      <c r="C73" s="62"/>
      <c r="D73" s="6">
        <f>'Materiais &amp; Utensílios'!F14</f>
        <v>0</v>
      </c>
    </row>
    <row r="74" spans="1:4" x14ac:dyDescent="0.2">
      <c r="A74" s="41" t="s">
        <v>7</v>
      </c>
      <c r="B74" s="62" t="s">
        <v>84</v>
      </c>
      <c r="C74" s="62"/>
      <c r="D74" s="6">
        <f>Uniformes!F17</f>
        <v>0</v>
      </c>
    </row>
    <row r="75" spans="1:4" x14ac:dyDescent="0.2">
      <c r="A75" s="55" t="s">
        <v>13</v>
      </c>
      <c r="B75" s="55"/>
      <c r="C75" s="55"/>
      <c r="D75" s="8">
        <f>SUM(D72:D74)</f>
        <v>0</v>
      </c>
    </row>
    <row r="76" spans="1:4" x14ac:dyDescent="0.2">
      <c r="A76" s="63" t="s">
        <v>57</v>
      </c>
      <c r="B76" s="63"/>
      <c r="C76" s="63"/>
      <c r="D76" s="63"/>
    </row>
    <row r="77" spans="1:4" x14ac:dyDescent="0.2">
      <c r="A77" s="39">
        <v>6</v>
      </c>
      <c r="B77" s="39" t="s">
        <v>65</v>
      </c>
      <c r="C77" s="39" t="s">
        <v>16</v>
      </c>
      <c r="D77" s="39" t="s">
        <v>3</v>
      </c>
    </row>
    <row r="78" spans="1:4" x14ac:dyDescent="0.2">
      <c r="A78" s="41" t="s">
        <v>4</v>
      </c>
      <c r="B78" s="7" t="s">
        <v>32</v>
      </c>
      <c r="C78" s="9"/>
      <c r="D78" s="6" t="s">
        <v>36</v>
      </c>
    </row>
    <row r="79" spans="1:4" x14ac:dyDescent="0.2">
      <c r="A79" s="41" t="s">
        <v>6</v>
      </c>
      <c r="B79" s="7" t="s">
        <v>33</v>
      </c>
      <c r="C79" s="9"/>
      <c r="D79" s="6" t="s">
        <v>36</v>
      </c>
    </row>
    <row r="80" spans="1:4" x14ac:dyDescent="0.2">
      <c r="A80" s="41" t="s">
        <v>7</v>
      </c>
      <c r="B80" s="7" t="s">
        <v>34</v>
      </c>
      <c r="C80" s="9">
        <f>SUM(C81:C83)</f>
        <v>0</v>
      </c>
      <c r="D80" s="6" t="s">
        <v>36</v>
      </c>
    </row>
    <row r="81" spans="1:4" x14ac:dyDescent="0.2">
      <c r="A81" s="41" t="s">
        <v>79</v>
      </c>
      <c r="B81" s="7" t="s">
        <v>76</v>
      </c>
      <c r="C81" s="9"/>
      <c r="D81" s="6" t="s">
        <v>36</v>
      </c>
    </row>
    <row r="82" spans="1:4" x14ac:dyDescent="0.2">
      <c r="A82" s="41" t="s">
        <v>80</v>
      </c>
      <c r="B82" s="7" t="s">
        <v>77</v>
      </c>
      <c r="C82" s="9"/>
      <c r="D82" s="6" t="s">
        <v>36</v>
      </c>
    </row>
    <row r="83" spans="1:4" x14ac:dyDescent="0.2">
      <c r="A83" s="41" t="s">
        <v>81</v>
      </c>
      <c r="B83" s="7" t="s">
        <v>78</v>
      </c>
      <c r="C83" s="9"/>
      <c r="D83" s="6" t="s">
        <v>36</v>
      </c>
    </row>
    <row r="84" spans="1:4" x14ac:dyDescent="0.2">
      <c r="A84" s="55" t="s">
        <v>13</v>
      </c>
      <c r="B84" s="55"/>
      <c r="C84" s="9">
        <f>ROUND(((1+C78)/(1-C80-C79)-1),4)</f>
        <v>0</v>
      </c>
      <c r="D84" s="5">
        <f>ROUND(C84*D91,2)</f>
        <v>0</v>
      </c>
    </row>
    <row r="85" spans="1:4" ht="14.1" customHeight="1" x14ac:dyDescent="0.2">
      <c r="A85" s="75" t="s">
        <v>143</v>
      </c>
      <c r="B85" s="75"/>
      <c r="C85" s="75"/>
      <c r="D85" s="75"/>
    </row>
    <row r="86" spans="1:4" x14ac:dyDescent="0.2">
      <c r="A86" s="41" t="s">
        <v>4</v>
      </c>
      <c r="B86" s="62" t="s">
        <v>47</v>
      </c>
      <c r="C86" s="62"/>
      <c r="D86" s="4">
        <f>D20</f>
        <v>0</v>
      </c>
    </row>
    <row r="87" spans="1:4" ht="15" customHeight="1" x14ac:dyDescent="0.2">
      <c r="A87" s="41" t="s">
        <v>6</v>
      </c>
      <c r="B87" s="62" t="s">
        <v>121</v>
      </c>
      <c r="C87" s="62"/>
      <c r="D87" s="4">
        <f>D53</f>
        <v>0</v>
      </c>
    </row>
    <row r="88" spans="1:4" x14ac:dyDescent="0.2">
      <c r="A88" s="41" t="s">
        <v>7</v>
      </c>
      <c r="B88" s="62" t="s">
        <v>66</v>
      </c>
      <c r="C88" s="62"/>
      <c r="D88" s="4">
        <f>D61</f>
        <v>0</v>
      </c>
    </row>
    <row r="89" spans="1:4" x14ac:dyDescent="0.2">
      <c r="A89" s="41" t="s">
        <v>8</v>
      </c>
      <c r="B89" s="62" t="s">
        <v>55</v>
      </c>
      <c r="C89" s="62"/>
      <c r="D89" s="4">
        <f>D69</f>
        <v>0</v>
      </c>
    </row>
    <row r="90" spans="1:4" x14ac:dyDescent="0.2">
      <c r="A90" s="41" t="s">
        <v>10</v>
      </c>
      <c r="B90" s="62" t="s">
        <v>56</v>
      </c>
      <c r="C90" s="62"/>
      <c r="D90" s="4">
        <f>D75</f>
        <v>0</v>
      </c>
    </row>
    <row r="91" spans="1:4" ht="14.1" customHeight="1" x14ac:dyDescent="0.2">
      <c r="A91" s="55" t="s">
        <v>72</v>
      </c>
      <c r="B91" s="55"/>
      <c r="C91" s="55"/>
      <c r="D91" s="4">
        <f>SUM(D86:D90)</f>
        <v>0</v>
      </c>
    </row>
    <row r="92" spans="1:4" x14ac:dyDescent="0.2">
      <c r="A92" s="41" t="s">
        <v>11</v>
      </c>
      <c r="B92" s="62" t="s">
        <v>57</v>
      </c>
      <c r="C92" s="62"/>
      <c r="D92" s="4">
        <f>D84</f>
        <v>0</v>
      </c>
    </row>
    <row r="93" spans="1:4" ht="14.1" customHeight="1" x14ac:dyDescent="0.2">
      <c r="A93" s="55" t="s">
        <v>142</v>
      </c>
      <c r="B93" s="55"/>
      <c r="C93" s="55"/>
      <c r="D93" s="5">
        <f>SUM(D91:D92)</f>
        <v>0</v>
      </c>
    </row>
    <row r="94" spans="1:4" ht="42" customHeight="1" x14ac:dyDescent="0.2">
      <c r="A94" s="66" t="s">
        <v>74</v>
      </c>
      <c r="B94" s="66"/>
      <c r="C94" s="66"/>
      <c r="D94" s="66"/>
    </row>
    <row r="95" spans="1:4" ht="27" customHeight="1" x14ac:dyDescent="0.2">
      <c r="A95" s="61" t="s">
        <v>73</v>
      </c>
      <c r="B95" s="61"/>
      <c r="C95" s="61"/>
      <c r="D95" s="61"/>
    </row>
    <row r="96" spans="1:4" ht="27" customHeight="1" x14ac:dyDescent="0.2">
      <c r="A96" s="61" t="s">
        <v>130</v>
      </c>
      <c r="B96" s="61"/>
      <c r="C96" s="61"/>
      <c r="D96" s="61"/>
    </row>
    <row r="97" spans="1:4" ht="27" customHeight="1" x14ac:dyDescent="0.2">
      <c r="A97" s="61" t="s">
        <v>163</v>
      </c>
      <c r="B97" s="61"/>
      <c r="C97" s="61"/>
      <c r="D97" s="61"/>
    </row>
    <row r="98" spans="1:4" ht="27" customHeight="1" x14ac:dyDescent="0.2">
      <c r="A98" s="61" t="s">
        <v>164</v>
      </c>
      <c r="B98" s="61"/>
      <c r="C98" s="61"/>
      <c r="D98" s="61"/>
    </row>
  </sheetData>
  <mergeCells count="72">
    <mergeCell ref="A5:D5"/>
    <mergeCell ref="A1:D1"/>
    <mergeCell ref="A2:D2"/>
    <mergeCell ref="A3:D3"/>
    <mergeCell ref="A4:D4"/>
    <mergeCell ref="B16:C16"/>
    <mergeCell ref="B17:C17"/>
    <mergeCell ref="A6:D6"/>
    <mergeCell ref="B7:C7"/>
    <mergeCell ref="B8:C8"/>
    <mergeCell ref="B9:C9"/>
    <mergeCell ref="B10:C10"/>
    <mergeCell ref="B11:C11"/>
    <mergeCell ref="B12:C12"/>
    <mergeCell ref="B13:C13"/>
    <mergeCell ref="A15:D15"/>
    <mergeCell ref="B14:C14"/>
    <mergeCell ref="B40:C40"/>
    <mergeCell ref="F40:G40"/>
    <mergeCell ref="B18:C18"/>
    <mergeCell ref="B19:C19"/>
    <mergeCell ref="A20:C20"/>
    <mergeCell ref="A21:D21"/>
    <mergeCell ref="A22:D22"/>
    <mergeCell ref="A27:C27"/>
    <mergeCell ref="A28:D28"/>
    <mergeCell ref="F29:G29"/>
    <mergeCell ref="A38:B38"/>
    <mergeCell ref="A39:D39"/>
    <mergeCell ref="B52:C52"/>
    <mergeCell ref="B41:C41"/>
    <mergeCell ref="B42:C42"/>
    <mergeCell ref="F42:G42"/>
    <mergeCell ref="B44:C44"/>
    <mergeCell ref="B45:C45"/>
    <mergeCell ref="A47:C47"/>
    <mergeCell ref="A48:D48"/>
    <mergeCell ref="B49:C49"/>
    <mergeCell ref="B50:C50"/>
    <mergeCell ref="B51:C51"/>
    <mergeCell ref="F45:G45"/>
    <mergeCell ref="B43:C43"/>
    <mergeCell ref="F48:G48"/>
    <mergeCell ref="B46:C46"/>
    <mergeCell ref="F50:G50"/>
    <mergeCell ref="A53:C53"/>
    <mergeCell ref="A54:D54"/>
    <mergeCell ref="A61:C61"/>
    <mergeCell ref="A62:D62"/>
    <mergeCell ref="A84:B84"/>
    <mergeCell ref="A69:C69"/>
    <mergeCell ref="A70:D70"/>
    <mergeCell ref="B71:C71"/>
    <mergeCell ref="B72:C72"/>
    <mergeCell ref="B73:C73"/>
    <mergeCell ref="B74:C74"/>
    <mergeCell ref="A75:C75"/>
    <mergeCell ref="A76:D76"/>
    <mergeCell ref="A97:D97"/>
    <mergeCell ref="A98:D98"/>
    <mergeCell ref="A96:D96"/>
    <mergeCell ref="A85:D85"/>
    <mergeCell ref="B86:C86"/>
    <mergeCell ref="B87:C87"/>
    <mergeCell ref="B88:C88"/>
    <mergeCell ref="B89:C89"/>
    <mergeCell ref="B90:C90"/>
    <mergeCell ref="A91:C91"/>
    <mergeCell ref="B92:C92"/>
    <mergeCell ref="A93:C93"/>
    <mergeCell ref="A94:D94"/>
    <mergeCell ref="A95:D95"/>
  </mergeCells>
  <dataValidations disablePrompts="1" count="1">
    <dataValidation type="list" allowBlank="1" showInputMessage="1" showErrorMessage="1" sqref="D14">
      <formula1>"Lucro Presumido,Lucro Real"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15" zoomScaleSheetLayoutView="100" zoomScalePageLayoutView="115" workbookViewId="0">
      <selection activeCell="G2" sqref="G2"/>
    </sheetView>
  </sheetViews>
  <sheetFormatPr defaultColWidth="8.85546875" defaultRowHeight="12.75" x14ac:dyDescent="0.2"/>
  <cols>
    <col min="1" max="1" width="5.85546875" style="1" customWidth="1"/>
    <col min="2" max="2" width="63.85546875" style="1" customWidth="1"/>
    <col min="3" max="6" width="10.85546875" style="1" customWidth="1"/>
    <col min="7" max="16384" width="8.85546875" style="1"/>
  </cols>
  <sheetData>
    <row r="1" spans="1:6" ht="69.95" customHeight="1" x14ac:dyDescent="0.2">
      <c r="A1" s="96"/>
      <c r="B1" s="96"/>
      <c r="C1" s="96"/>
      <c r="D1" s="96"/>
      <c r="E1" s="96"/>
      <c r="F1" s="96"/>
    </row>
    <row r="2" spans="1:6" ht="15" customHeight="1" x14ac:dyDescent="0.2">
      <c r="A2" s="60" t="s">
        <v>165</v>
      </c>
      <c r="B2" s="60"/>
      <c r="C2" s="60"/>
      <c r="D2" s="60"/>
      <c r="E2" s="60"/>
      <c r="F2" s="60"/>
    </row>
    <row r="3" spans="1:6" ht="15" customHeight="1" x14ac:dyDescent="0.2">
      <c r="A3" s="60" t="s">
        <v>160</v>
      </c>
      <c r="B3" s="60"/>
      <c r="C3" s="60"/>
      <c r="D3" s="60"/>
      <c r="E3" s="60"/>
      <c r="F3" s="60"/>
    </row>
    <row r="4" spans="1:6" ht="30" customHeight="1" x14ac:dyDescent="0.2">
      <c r="A4" s="60" t="s">
        <v>161</v>
      </c>
      <c r="B4" s="60"/>
      <c r="C4" s="60"/>
      <c r="D4" s="60"/>
      <c r="E4" s="60"/>
      <c r="F4" s="60"/>
    </row>
    <row r="5" spans="1:6" ht="15" x14ac:dyDescent="0.2">
      <c r="A5" s="95"/>
      <c r="B5" s="95"/>
      <c r="C5" s="95"/>
      <c r="D5" s="95"/>
      <c r="E5" s="95"/>
      <c r="F5" s="95"/>
    </row>
    <row r="6" spans="1:6" ht="14.1" customHeight="1" x14ac:dyDescent="0.2">
      <c r="A6" s="83" t="s">
        <v>87</v>
      </c>
      <c r="B6" s="84"/>
      <c r="C6" s="84"/>
      <c r="D6" s="84"/>
      <c r="E6" s="84"/>
      <c r="F6" s="85"/>
    </row>
    <row r="7" spans="1:6" ht="38.25" x14ac:dyDescent="0.2">
      <c r="A7" s="16" t="s">
        <v>70</v>
      </c>
      <c r="B7" s="16" t="s">
        <v>90</v>
      </c>
      <c r="C7" s="16" t="s">
        <v>144</v>
      </c>
      <c r="D7" s="17" t="s">
        <v>88</v>
      </c>
      <c r="E7" s="17" t="s">
        <v>89</v>
      </c>
      <c r="F7" s="17" t="s">
        <v>145</v>
      </c>
    </row>
    <row r="8" spans="1:6" x14ac:dyDescent="0.2">
      <c r="A8" s="18">
        <v>1</v>
      </c>
      <c r="B8" s="19" t="s">
        <v>96</v>
      </c>
      <c r="C8" s="21">
        <v>6</v>
      </c>
      <c r="D8" s="22"/>
      <c r="E8" s="38">
        <v>0.2</v>
      </c>
      <c r="F8" s="4">
        <f t="shared" ref="F8" si="0">C8*D8*E8</f>
        <v>0</v>
      </c>
    </row>
    <row r="9" spans="1:6" ht="25.5" x14ac:dyDescent="0.2">
      <c r="A9" s="18">
        <v>2</v>
      </c>
      <c r="B9" s="19" t="s">
        <v>135</v>
      </c>
      <c r="C9" s="21">
        <v>6</v>
      </c>
      <c r="D9" s="22"/>
      <c r="E9" s="38">
        <v>0.2</v>
      </c>
      <c r="F9" s="4">
        <f>C9*D9*E9</f>
        <v>0</v>
      </c>
    </row>
    <row r="10" spans="1:6" x14ac:dyDescent="0.2">
      <c r="A10" s="18">
        <v>3</v>
      </c>
      <c r="B10" s="19" t="s">
        <v>91</v>
      </c>
      <c r="C10" s="21">
        <v>6</v>
      </c>
      <c r="D10" s="22"/>
      <c r="E10" s="38">
        <v>0.1</v>
      </c>
      <c r="F10" s="4">
        <f>C10*D10*E10</f>
        <v>0</v>
      </c>
    </row>
    <row r="11" spans="1:6" ht="14.1" x14ac:dyDescent="0.2">
      <c r="A11" s="86" t="s">
        <v>146</v>
      </c>
      <c r="B11" s="87"/>
      <c r="C11" s="87"/>
      <c r="D11" s="87"/>
      <c r="E11" s="88"/>
      <c r="F11" s="4">
        <f>SUM(F8:F10)</f>
        <v>0</v>
      </c>
    </row>
    <row r="12" spans="1:6" ht="14.1" x14ac:dyDescent="0.2">
      <c r="A12" s="86" t="s">
        <v>147</v>
      </c>
      <c r="B12" s="87"/>
      <c r="C12" s="87"/>
      <c r="D12" s="87"/>
      <c r="E12" s="88"/>
      <c r="F12" s="37">
        <v>24</v>
      </c>
    </row>
    <row r="13" spans="1:6" ht="14.1" x14ac:dyDescent="0.2">
      <c r="A13" s="89" t="s">
        <v>148</v>
      </c>
      <c r="B13" s="90"/>
      <c r="C13" s="90"/>
      <c r="D13" s="90"/>
      <c r="E13" s="91"/>
      <c r="F13" s="4">
        <f>ROUND(F11/F12,2)</f>
        <v>0</v>
      </c>
    </row>
    <row r="14" spans="1:6" ht="14.1" x14ac:dyDescent="0.2">
      <c r="A14" s="92" t="s">
        <v>149</v>
      </c>
      <c r="B14" s="93"/>
      <c r="C14" s="93"/>
      <c r="D14" s="93"/>
      <c r="E14" s="94"/>
      <c r="F14" s="5">
        <f>ROUND(F13/12,2)</f>
        <v>0</v>
      </c>
    </row>
    <row r="15" spans="1:6" ht="30" customHeight="1" x14ac:dyDescent="0.2">
      <c r="A15" s="61" t="s">
        <v>92</v>
      </c>
      <c r="B15" s="61"/>
      <c r="C15" s="61"/>
      <c r="D15" s="61"/>
      <c r="E15" s="61"/>
      <c r="F15" s="61"/>
    </row>
    <row r="16" spans="1:6" x14ac:dyDescent="0.2">
      <c r="A16" s="61" t="s">
        <v>127</v>
      </c>
      <c r="B16" s="61"/>
      <c r="C16" s="61"/>
      <c r="D16" s="61"/>
      <c r="E16" s="61"/>
      <c r="F16" s="61"/>
    </row>
    <row r="17" spans="1:6" x14ac:dyDescent="0.2">
      <c r="A17" s="61" t="s">
        <v>134</v>
      </c>
      <c r="B17" s="61"/>
      <c r="C17" s="61"/>
      <c r="D17" s="61"/>
      <c r="E17" s="61"/>
      <c r="F17" s="61"/>
    </row>
  </sheetData>
  <mergeCells count="13">
    <mergeCell ref="A5:F5"/>
    <mergeCell ref="A1:F1"/>
    <mergeCell ref="A2:F2"/>
    <mergeCell ref="A3:F3"/>
    <mergeCell ref="A4:F4"/>
    <mergeCell ref="A17:F17"/>
    <mergeCell ref="A16:F16"/>
    <mergeCell ref="A6:F6"/>
    <mergeCell ref="A11:E11"/>
    <mergeCell ref="A12:E12"/>
    <mergeCell ref="A13:E13"/>
    <mergeCell ref="A14:E14"/>
    <mergeCell ref="A15:F15"/>
  </mergeCells>
  <printOptions horizont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Normal="115" zoomScaleSheetLayoutView="100" zoomScalePageLayoutView="115" workbookViewId="0">
      <selection activeCell="G2" sqref="G2"/>
    </sheetView>
  </sheetViews>
  <sheetFormatPr defaultColWidth="8.85546875" defaultRowHeight="12.75" x14ac:dyDescent="0.2"/>
  <cols>
    <col min="1" max="1" width="5.85546875" style="1" customWidth="1"/>
    <col min="2" max="2" width="63.85546875" style="1" customWidth="1"/>
    <col min="3" max="6" width="10.85546875" style="1" customWidth="1"/>
    <col min="7" max="16384" width="8.85546875" style="1"/>
  </cols>
  <sheetData>
    <row r="1" spans="1:6" ht="69.95" customHeight="1" x14ac:dyDescent="0.2">
      <c r="A1" s="96"/>
      <c r="B1" s="96"/>
      <c r="C1" s="96"/>
      <c r="D1" s="96"/>
      <c r="E1" s="96"/>
      <c r="F1" s="96"/>
    </row>
    <row r="2" spans="1:6" ht="15" customHeight="1" x14ac:dyDescent="0.2">
      <c r="A2" s="60" t="s">
        <v>165</v>
      </c>
      <c r="B2" s="60"/>
      <c r="C2" s="60"/>
      <c r="D2" s="60"/>
      <c r="E2" s="60"/>
      <c r="F2" s="60"/>
    </row>
    <row r="3" spans="1:6" ht="15" customHeight="1" x14ac:dyDescent="0.2">
      <c r="A3" s="60" t="s">
        <v>160</v>
      </c>
      <c r="B3" s="60"/>
      <c r="C3" s="60"/>
      <c r="D3" s="60"/>
      <c r="E3" s="60"/>
      <c r="F3" s="60"/>
    </row>
    <row r="4" spans="1:6" ht="30" customHeight="1" x14ac:dyDescent="0.2">
      <c r="A4" s="60" t="s">
        <v>161</v>
      </c>
      <c r="B4" s="60"/>
      <c r="C4" s="60"/>
      <c r="D4" s="60"/>
      <c r="E4" s="60"/>
      <c r="F4" s="60"/>
    </row>
    <row r="5" spans="1:6" ht="15" x14ac:dyDescent="0.2">
      <c r="A5" s="95"/>
      <c r="B5" s="95"/>
      <c r="C5" s="95"/>
      <c r="D5" s="95"/>
      <c r="E5" s="95"/>
      <c r="F5" s="95"/>
    </row>
    <row r="6" spans="1:6" ht="14.1" customHeight="1" x14ac:dyDescent="0.2">
      <c r="A6" s="83" t="s">
        <v>93</v>
      </c>
      <c r="B6" s="84"/>
      <c r="C6" s="84"/>
      <c r="D6" s="84"/>
      <c r="E6" s="84"/>
      <c r="F6" s="85"/>
    </row>
    <row r="7" spans="1:6" ht="25.5" x14ac:dyDescent="0.2">
      <c r="A7" s="16" t="s">
        <v>70</v>
      </c>
      <c r="B7" s="16" t="s">
        <v>94</v>
      </c>
      <c r="C7" s="16" t="s">
        <v>43</v>
      </c>
      <c r="D7" s="16" t="s">
        <v>150</v>
      </c>
      <c r="E7" s="17" t="s">
        <v>151</v>
      </c>
      <c r="F7" s="17" t="s">
        <v>152</v>
      </c>
    </row>
    <row r="8" spans="1:6" ht="15" x14ac:dyDescent="0.2">
      <c r="A8" s="18">
        <v>1</v>
      </c>
      <c r="B8" s="19" t="s">
        <v>86</v>
      </c>
      <c r="C8" s="44" t="s">
        <v>43</v>
      </c>
      <c r="D8" s="21">
        <v>6</v>
      </c>
      <c r="E8" s="22"/>
      <c r="F8" s="4">
        <f t="shared" ref="F8:F10" si="0">D8*E8</f>
        <v>0</v>
      </c>
    </row>
    <row r="9" spans="1:6" ht="15" x14ac:dyDescent="0.2">
      <c r="A9" s="18">
        <v>2</v>
      </c>
      <c r="B9" s="19" t="s">
        <v>99</v>
      </c>
      <c r="C9" s="43" t="s">
        <v>43</v>
      </c>
      <c r="D9" s="21">
        <v>6</v>
      </c>
      <c r="E9" s="22"/>
      <c r="F9" s="4">
        <f t="shared" ref="F9" si="1">D9*E9</f>
        <v>0</v>
      </c>
    </row>
    <row r="10" spans="1:6" x14ac:dyDescent="0.2">
      <c r="A10" s="18">
        <v>3</v>
      </c>
      <c r="B10" s="19" t="s">
        <v>95</v>
      </c>
      <c r="C10" s="20" t="s">
        <v>43</v>
      </c>
      <c r="D10" s="21">
        <v>12</v>
      </c>
      <c r="E10" s="22"/>
      <c r="F10" s="4">
        <f t="shared" si="0"/>
        <v>0</v>
      </c>
    </row>
    <row r="11" spans="1:6" x14ac:dyDescent="0.2">
      <c r="A11" s="86" t="s">
        <v>155</v>
      </c>
      <c r="B11" s="87"/>
      <c r="C11" s="87"/>
      <c r="D11" s="87"/>
      <c r="E11" s="88"/>
      <c r="F11" s="4">
        <f>SUM(F8:F10)</f>
        <v>0</v>
      </c>
    </row>
    <row r="12" spans="1:6" ht="14.1" x14ac:dyDescent="0.2">
      <c r="A12" s="86" t="s">
        <v>147</v>
      </c>
      <c r="B12" s="87"/>
      <c r="C12" s="87"/>
      <c r="D12" s="87"/>
      <c r="E12" s="88"/>
      <c r="F12" s="37">
        <v>24</v>
      </c>
    </row>
    <row r="13" spans="1:6" x14ac:dyDescent="0.2">
      <c r="A13" s="89" t="s">
        <v>154</v>
      </c>
      <c r="B13" s="90"/>
      <c r="C13" s="90"/>
      <c r="D13" s="90"/>
      <c r="E13" s="91"/>
      <c r="F13" s="4">
        <f>ROUND(F11/F12,2)</f>
        <v>0</v>
      </c>
    </row>
    <row r="14" spans="1:6" x14ac:dyDescent="0.2">
      <c r="A14" s="92" t="s">
        <v>153</v>
      </c>
      <c r="B14" s="93"/>
      <c r="C14" s="93"/>
      <c r="D14" s="93"/>
      <c r="E14" s="94"/>
      <c r="F14" s="5">
        <f>ROUND(F13/12,2)</f>
        <v>0</v>
      </c>
    </row>
    <row r="15" spans="1:6" ht="30" customHeight="1" x14ac:dyDescent="0.2">
      <c r="A15" s="61" t="s">
        <v>128</v>
      </c>
      <c r="B15" s="61"/>
      <c r="C15" s="61"/>
      <c r="D15" s="61"/>
      <c r="E15" s="61"/>
      <c r="F15" s="61"/>
    </row>
    <row r="16" spans="1:6" ht="27" customHeight="1" x14ac:dyDescent="0.2">
      <c r="A16" s="61" t="s">
        <v>133</v>
      </c>
      <c r="B16" s="61"/>
      <c r="C16" s="61"/>
      <c r="D16" s="61"/>
      <c r="E16" s="61"/>
      <c r="F16" s="61"/>
    </row>
  </sheetData>
  <mergeCells count="12">
    <mergeCell ref="A16:F16"/>
    <mergeCell ref="A15:F15"/>
    <mergeCell ref="A1:F1"/>
    <mergeCell ref="A2:F2"/>
    <mergeCell ref="A3:F3"/>
    <mergeCell ref="A4:F4"/>
    <mergeCell ref="A5:F5"/>
    <mergeCell ref="A6:F6"/>
    <mergeCell ref="A11:E11"/>
    <mergeCell ref="A12:E12"/>
    <mergeCell ref="A13:E13"/>
    <mergeCell ref="A14:E1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Normal="115" zoomScaleSheetLayoutView="100" zoomScalePageLayoutView="115" workbookViewId="0">
      <selection activeCell="G2" sqref="G2"/>
    </sheetView>
  </sheetViews>
  <sheetFormatPr defaultColWidth="8.85546875" defaultRowHeight="12.75" x14ac:dyDescent="0.2"/>
  <cols>
    <col min="1" max="1" width="5.85546875" style="1" customWidth="1"/>
    <col min="2" max="2" width="63.85546875" style="1" customWidth="1"/>
    <col min="3" max="6" width="10.85546875" style="1" customWidth="1"/>
    <col min="7" max="16384" width="8.85546875" style="1"/>
  </cols>
  <sheetData>
    <row r="1" spans="1:6" ht="69.95" customHeight="1" x14ac:dyDescent="0.2">
      <c r="A1" s="96"/>
      <c r="B1" s="96"/>
      <c r="C1" s="96"/>
      <c r="D1" s="96"/>
      <c r="E1" s="96"/>
      <c r="F1" s="96"/>
    </row>
    <row r="2" spans="1:6" ht="15" x14ac:dyDescent="0.2">
      <c r="A2" s="60" t="s">
        <v>165</v>
      </c>
      <c r="B2" s="60"/>
      <c r="C2" s="60"/>
      <c r="D2" s="60"/>
      <c r="E2" s="60"/>
      <c r="F2" s="60"/>
    </row>
    <row r="3" spans="1:6" ht="15" x14ac:dyDescent="0.2">
      <c r="A3" s="60" t="s">
        <v>160</v>
      </c>
      <c r="B3" s="60"/>
      <c r="C3" s="60"/>
      <c r="D3" s="60"/>
      <c r="E3" s="60"/>
      <c r="F3" s="60"/>
    </row>
    <row r="4" spans="1:6" ht="30" customHeight="1" x14ac:dyDescent="0.2">
      <c r="A4" s="60" t="s">
        <v>161</v>
      </c>
      <c r="B4" s="60"/>
      <c r="C4" s="60"/>
      <c r="D4" s="60"/>
      <c r="E4" s="60"/>
      <c r="F4" s="60"/>
    </row>
    <row r="5" spans="1:6" ht="15" x14ac:dyDescent="0.2">
      <c r="A5" s="95"/>
      <c r="B5" s="95"/>
      <c r="C5" s="95"/>
      <c r="D5" s="95"/>
      <c r="E5" s="95"/>
      <c r="F5" s="95"/>
    </row>
    <row r="6" spans="1:6" ht="14.1" customHeight="1" x14ac:dyDescent="0.2">
      <c r="A6" s="83" t="s">
        <v>84</v>
      </c>
      <c r="B6" s="84"/>
      <c r="C6" s="84"/>
      <c r="D6" s="84"/>
      <c r="E6" s="84"/>
      <c r="F6" s="85"/>
    </row>
    <row r="7" spans="1:6" ht="25.5" x14ac:dyDescent="0.2">
      <c r="A7" s="16" t="s">
        <v>70</v>
      </c>
      <c r="B7" s="16" t="s">
        <v>85</v>
      </c>
      <c r="C7" s="16" t="s">
        <v>43</v>
      </c>
      <c r="D7" s="16" t="s">
        <v>150</v>
      </c>
      <c r="E7" s="17" t="s">
        <v>151</v>
      </c>
      <c r="F7" s="17" t="s">
        <v>152</v>
      </c>
    </row>
    <row r="8" spans="1:6" x14ac:dyDescent="0.2">
      <c r="A8" s="18">
        <v>1</v>
      </c>
      <c r="B8" s="19" t="s">
        <v>108</v>
      </c>
      <c r="C8" s="20" t="s">
        <v>43</v>
      </c>
      <c r="D8" s="21">
        <v>48</v>
      </c>
      <c r="E8" s="22"/>
      <c r="F8" s="4">
        <f>D8*E8</f>
        <v>0</v>
      </c>
    </row>
    <row r="9" spans="1:6" ht="15" x14ac:dyDescent="0.2">
      <c r="A9" s="18">
        <v>2</v>
      </c>
      <c r="B9" s="19" t="s">
        <v>107</v>
      </c>
      <c r="C9" s="20" t="s">
        <v>43</v>
      </c>
      <c r="D9" s="21">
        <v>48</v>
      </c>
      <c r="E9" s="22"/>
      <c r="F9" s="4">
        <f>D9*E9</f>
        <v>0</v>
      </c>
    </row>
    <row r="10" spans="1:6" ht="15" x14ac:dyDescent="0.2">
      <c r="A10" s="18">
        <v>3</v>
      </c>
      <c r="B10" s="19" t="s">
        <v>106</v>
      </c>
      <c r="C10" s="20" t="s">
        <v>43</v>
      </c>
      <c r="D10" s="21">
        <v>24</v>
      </c>
      <c r="E10" s="22"/>
      <c r="F10" s="4">
        <f t="shared" ref="F10:F13" si="0">D10*E10</f>
        <v>0</v>
      </c>
    </row>
    <row r="11" spans="1:6" x14ac:dyDescent="0.2">
      <c r="A11" s="18">
        <v>4</v>
      </c>
      <c r="B11" s="19" t="s">
        <v>82</v>
      </c>
      <c r="C11" s="20" t="s">
        <v>43</v>
      </c>
      <c r="D11" s="21">
        <v>24</v>
      </c>
      <c r="E11" s="22"/>
      <c r="F11" s="4">
        <f t="shared" si="0"/>
        <v>0</v>
      </c>
    </row>
    <row r="12" spans="1:6" ht="15" x14ac:dyDescent="0.2">
      <c r="A12" s="18">
        <v>5</v>
      </c>
      <c r="B12" s="19" t="s">
        <v>109</v>
      </c>
      <c r="C12" s="20" t="s">
        <v>44</v>
      </c>
      <c r="D12" s="21">
        <v>96</v>
      </c>
      <c r="E12" s="22"/>
      <c r="F12" s="4">
        <f t="shared" si="0"/>
        <v>0</v>
      </c>
    </row>
    <row r="13" spans="1:6" ht="15" x14ac:dyDescent="0.2">
      <c r="A13" s="18">
        <v>6</v>
      </c>
      <c r="B13" s="19" t="s">
        <v>105</v>
      </c>
      <c r="C13" s="20" t="s">
        <v>44</v>
      </c>
      <c r="D13" s="21">
        <v>24</v>
      </c>
      <c r="E13" s="22"/>
      <c r="F13" s="4">
        <f t="shared" si="0"/>
        <v>0</v>
      </c>
    </row>
    <row r="14" spans="1:6" ht="14.1" x14ac:dyDescent="0.2">
      <c r="A14" s="86" t="s">
        <v>158</v>
      </c>
      <c r="B14" s="87"/>
      <c r="C14" s="87"/>
      <c r="D14" s="87"/>
      <c r="E14" s="88"/>
      <c r="F14" s="4">
        <f>SUM(F8:F13)</f>
        <v>0</v>
      </c>
    </row>
    <row r="15" spans="1:6" ht="14.1" x14ac:dyDescent="0.2">
      <c r="A15" s="86" t="s">
        <v>147</v>
      </c>
      <c r="B15" s="87"/>
      <c r="C15" s="87"/>
      <c r="D15" s="87"/>
      <c r="E15" s="88"/>
      <c r="F15" s="37">
        <v>24</v>
      </c>
    </row>
    <row r="16" spans="1:6" ht="14.1" x14ac:dyDescent="0.2">
      <c r="A16" s="89" t="s">
        <v>157</v>
      </c>
      <c r="B16" s="90"/>
      <c r="C16" s="90"/>
      <c r="D16" s="90"/>
      <c r="E16" s="91"/>
      <c r="F16" s="4">
        <f>ROUND(F14/F15,2)</f>
        <v>0</v>
      </c>
    </row>
    <row r="17" spans="1:6" ht="14.1" x14ac:dyDescent="0.2">
      <c r="A17" s="92" t="s">
        <v>156</v>
      </c>
      <c r="B17" s="93"/>
      <c r="C17" s="93"/>
      <c r="D17" s="93"/>
      <c r="E17" s="94"/>
      <c r="F17" s="5">
        <f>ROUND(F16/12,2)</f>
        <v>0</v>
      </c>
    </row>
    <row r="18" spans="1:6" ht="30" customHeight="1" x14ac:dyDescent="0.2">
      <c r="A18" s="61" t="s">
        <v>129</v>
      </c>
      <c r="B18" s="61"/>
      <c r="C18" s="61"/>
      <c r="D18" s="61"/>
      <c r="E18" s="61"/>
      <c r="F18" s="61"/>
    </row>
    <row r="19" spans="1:6" x14ac:dyDescent="0.2">
      <c r="A19" s="61" t="s">
        <v>132</v>
      </c>
      <c r="B19" s="61"/>
      <c r="C19" s="61"/>
      <c r="D19" s="61"/>
      <c r="E19" s="61"/>
      <c r="F19" s="61"/>
    </row>
  </sheetData>
  <mergeCells count="12">
    <mergeCell ref="A5:F5"/>
    <mergeCell ref="A1:F1"/>
    <mergeCell ref="A2:F2"/>
    <mergeCell ref="A3:F3"/>
    <mergeCell ref="A4:F4"/>
    <mergeCell ref="A19:F19"/>
    <mergeCell ref="A6:F6"/>
    <mergeCell ref="A16:E16"/>
    <mergeCell ref="A17:E17"/>
    <mergeCell ref="A18:F18"/>
    <mergeCell ref="A14:E14"/>
    <mergeCell ref="A15:E15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Resumo</vt:lpstr>
      <vt:lpstr>Porteiro 12x36 D</vt:lpstr>
      <vt:lpstr>Porteiro 12x36 N</vt:lpstr>
      <vt:lpstr>Equipamentos</vt:lpstr>
      <vt:lpstr>Materiais &amp; Utensílios</vt:lpstr>
      <vt:lpstr>Uniformes</vt:lpstr>
      <vt:lpstr>'Porteiro 12x36 D'!Area_de_impressao</vt:lpstr>
      <vt:lpstr>'Porteiro 12x36 N'!Area_de_impressao</vt:lpstr>
      <vt:lpstr>Resumo!Area_de_impressao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 Mont'Alverne Monteiro</dc:creator>
  <cp:lastModifiedBy>Geane</cp:lastModifiedBy>
  <cp:lastPrinted>2021-10-06T22:43:27Z</cp:lastPrinted>
  <dcterms:created xsi:type="dcterms:W3CDTF">2017-08-08T15:20:51Z</dcterms:created>
  <dcterms:modified xsi:type="dcterms:W3CDTF">2022-09-26T12:24:23Z</dcterms:modified>
</cp:coreProperties>
</file>