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ÇO HOMEM MÊS-SUPERVISOR" sheetId="1" r:id="rId4"/>
    <sheet state="visible" name="PREÇO HOMEM MÊS-ELETRICISTA" sheetId="2" r:id="rId5"/>
    <sheet state="visible" name="PREÇO HOMEM MÊS-PINTOR" sheetId="3" r:id="rId6"/>
    <sheet state="visible" name="PREÇO HOMEM MÊS - ENCANADOR" sheetId="4" r:id="rId7"/>
    <sheet state="visible" name="PREÇO HOMEM MÊS - PEDREIRO" sheetId="5" r:id="rId8"/>
    <sheet state="visible" name="PREÇO HOMEM MÊS - AUXILIAR" sheetId="6" r:id="rId9"/>
    <sheet state="visible" name="UNIFORMES" sheetId="7" r:id="rId10"/>
    <sheet state="visible" name="EPIS" sheetId="8" r:id="rId11"/>
    <sheet state="visible" name="FERRAMENTAS" sheetId="9" r:id="rId12"/>
    <sheet state="visible" name="PLANILHA RESUMO" sheetId="10" r:id="rId13"/>
  </sheets>
  <definedNames>
    <definedName name="Excel_BuiltIn_Print_Area_1_1">#REF!</definedName>
    <definedName name="Excel_BuiltIn_Print_Area_1">#REF!</definedName>
    <definedName name="_1Excel_BuiltIn_Print_Area_1_1">#REF!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166">
      <text>
        <t xml:space="preserve">Base de Cálculo x 12% em relação a soma de todos os itens de custo para cada cargo de servente.
	-Rafael Duarte da Silva</t>
      </text>
    </comment>
    <comment authorId="0" ref="E160">
      <text>
        <t xml:space="preserve">Módulo 1 + Módulo 2 + Módulo 3 + Módulo 4
	-Rafael Duarte da Silva</t>
      </text>
    </comment>
    <comment authorId="0" ref="G160">
      <text>
        <t xml:space="preserve">IPCA acumulado do ano de 2019
	-Rafael Duarte da Silva</t>
      </text>
    </comment>
    <comment authorId="0" ref="H166">
      <text>
        <t xml:space="preserve">Corresponde ao percentual de 9,25% incidente no custo dos insumos.
	-Jonatas Marques Oliveira dos Santos</t>
      </text>
    </comment>
    <comment authorId="0" ref="G72">
      <text>
        <t xml:space="preserve">Conforme CCT
	-Rafael Duarte da Silva</t>
      </text>
    </comment>
    <comment authorId="0" ref="I72">
      <text>
        <t xml:space="preserve">Conforme CCT
	-Rafael Duarte da Silva</t>
      </text>
    </comment>
    <comment authorId="0" ref="F72">
      <text>
        <t xml:space="preserve">Conforme CCT
	-Rafael Duarte da Silva</t>
      </text>
    </comment>
    <comment authorId="0" ref="I167">
      <text>
        <t xml:space="preserve">Retira-se o valor correspondente ao COFINS, visto que será tributado no módulo CITL, evitando a bitributação. Valor = INSUMOS - COFINS.
	-Jonatas Marques Oliveira dos Santos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159">
      <text>
        <t xml:space="preserve">IPCA acumulado do ano de 2019
	-Rafael Duarte da Silva</t>
      </text>
    </comment>
    <comment authorId="0" ref="G72">
      <text>
        <t xml:space="preserve">Conforme CCT
	-Rafael Duarte da Silva</t>
      </text>
    </comment>
    <comment authorId="0" ref="I72">
      <text>
        <t xml:space="preserve">Conforme CCT
	-Rafael Duarte da Silva</t>
      </text>
    </comment>
    <comment authorId="0" ref="E159">
      <text>
        <t xml:space="preserve">Módulo 1 + Módulo 2 + Módulo 3 + Módulo 4
	-Rafael Duarte da Silva</t>
      </text>
    </comment>
    <comment authorId="0" ref="F72">
      <text>
        <t xml:space="preserve">Conforme CCT
	-Rafael Duarte da Silva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72">
      <text>
        <t xml:space="preserve">Conforme CCT
	-Rafael Duarte da Silva</t>
      </text>
    </comment>
    <comment authorId="0" ref="E159">
      <text>
        <t xml:space="preserve">Módulo 1 + Módulo 2 + Módulo 3 + Módulo 4
	-Rafael Duarte da Silva</t>
      </text>
    </comment>
    <comment authorId="0" ref="G159">
      <text>
        <t xml:space="preserve">IPCA acumulado do ano de 2019
	-Rafael Duarte da Silva</t>
      </text>
    </comment>
    <comment authorId="0" ref="I72">
      <text>
        <t xml:space="preserve">Conforme CCT
	-Rafael Duarte da Silva</t>
      </text>
    </comment>
    <comment authorId="0" ref="G72">
      <text>
        <t xml:space="preserve">Conforme CCT
	-Rafael Duarte da Silva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72">
      <text>
        <t xml:space="preserve">Conforme CCT
	-Rafael Duarte da Silva</t>
      </text>
    </comment>
    <comment authorId="0" ref="G72">
      <text>
        <t xml:space="preserve">Conforme CCT
	-Rafael Duarte da Silva</t>
      </text>
    </comment>
    <comment authorId="0" ref="G159">
      <text>
        <t xml:space="preserve">IPCA acumulado do ano de 2019
	-Rafael Duarte da Silva</t>
      </text>
    </comment>
    <comment authorId="0" ref="I72">
      <text>
        <t xml:space="preserve">Conforme CCT
	-Rafael Duarte da Silva</t>
      </text>
    </comment>
    <comment authorId="0" ref="E159">
      <text>
        <t xml:space="preserve">Módulo 1 + Módulo 2 + Módulo 3 + Módulo 4
	-Rafael Duarte da Silva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159">
      <text>
        <t xml:space="preserve">Módulo 1 + Módulo 2 + Módulo 3 + Módulo 4
	-Rafael Duarte da Silva</t>
      </text>
    </comment>
    <comment authorId="0" ref="I72">
      <text>
        <t xml:space="preserve">Conforme CCT
	-Rafael Duarte da Silva</t>
      </text>
    </comment>
    <comment authorId="0" ref="G159">
      <text>
        <t xml:space="preserve">IPCA acumulado do ano de 2019
	-Rafael Duarte da Silva</t>
      </text>
    </comment>
    <comment authorId="0" ref="G72">
      <text>
        <t xml:space="preserve">Conforme CCT
	-Rafael Duarte da Silva</t>
      </text>
    </comment>
    <comment authorId="0" ref="F72">
      <text>
        <t xml:space="preserve">Conforme CCT
	-Rafael Duarte da Silva</t>
      </text>
    </comment>
  </commentLi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72">
      <text>
        <t xml:space="preserve">Conforme CCT
	-Rafael Duarte da Silva</t>
      </text>
    </comment>
    <comment authorId="0" ref="G159">
      <text>
        <t xml:space="preserve">IPCA acumulado do ano de 2019
	-Rafael Duarte da Silva</t>
      </text>
    </comment>
    <comment authorId="0" ref="E159">
      <text>
        <t xml:space="preserve">Módulo 1 + Módulo 2 + Módulo 3 + Módulo 4
	-Rafael Duarte da Silva</t>
      </text>
    </comment>
    <comment authorId="0" ref="G72">
      <text>
        <t xml:space="preserve">Conforme CCT
	-Rafael Duarte da Silva</t>
      </text>
    </comment>
    <comment authorId="0" ref="F72">
      <text>
        <t xml:space="preserve">Conforme CCT
	-Rafael Duarte da Silva</t>
      </text>
    </comment>
  </commentList>
</comments>
</file>

<file path=xl/sharedStrings.xml><?xml version="1.0" encoding="utf-8"?>
<sst xmlns="http://schemas.openxmlformats.org/spreadsheetml/2006/main" count="1885" uniqueCount="506">
  <si>
    <t>ANEXO III</t>
  </si>
  <si>
    <t>PLANILHA DE CUSTOS E FORMAÇÃO DE PREÇOS</t>
  </si>
  <si>
    <r>
      <rPr>
        <rFont val="Arial"/>
        <b/>
        <color rgb="FFFF0000"/>
        <sz val="10.0"/>
      </rPr>
      <t>Atenção</t>
    </r>
    <r>
      <rPr>
        <rFont val="Arial"/>
        <color rgb="FFFF0000"/>
        <sz val="10.0"/>
      </rPr>
      <t>: A licitante provisoriamente classificada em primeiro lugar deverá apresentar 1 (uma) planilha de custos e formação de preços para cada categoria ou função envolvida no objeto da contratação.</t>
    </r>
  </si>
  <si>
    <r>
      <rPr>
        <rFont val="Arial"/>
        <b/>
        <color rgb="FFFF0000"/>
        <sz val="10.0"/>
      </rPr>
      <t>Instrução 1</t>
    </r>
    <r>
      <rPr>
        <rFont val="Arial"/>
        <color rgb="FFFF0000"/>
        <sz val="10.0"/>
      </rPr>
      <t xml:space="preserve">: Para utilização deste modelo, </t>
    </r>
    <r>
      <rPr>
        <rFont val="Arial"/>
        <b/>
        <color rgb="FFFF0000"/>
        <sz val="10.0"/>
      </rPr>
      <t xml:space="preserve">preencher apenas os campos sombreados </t>
    </r>
    <r>
      <rPr>
        <rFont val="Arial"/>
        <b/>
        <color rgb="FF95B3D7"/>
        <sz val="10.0"/>
      </rPr>
      <t>em azul</t>
    </r>
    <r>
      <rPr>
        <rFont val="Arial"/>
        <color rgb="FFFF0000"/>
        <sz val="10.0"/>
      </rPr>
      <t>.</t>
    </r>
  </si>
  <si>
    <r>
      <rPr>
        <rFont val="Arial"/>
        <b/>
        <color rgb="FFFF0000"/>
        <sz val="10.0"/>
      </rPr>
      <t>Instrução 2</t>
    </r>
    <r>
      <rPr>
        <rFont val="Arial"/>
        <color rgb="FFFF0000"/>
        <sz val="10.0"/>
      </rPr>
      <t xml:space="preserve">: as planilhas de custos e formação de preços, bem como seus eventuais anexos (limpeza), devem ser entregues em conjunto com o "modelo para apresentação da proposta", anexo do Edital. </t>
    </r>
    <r>
      <rPr>
        <rFont val="Arial"/>
        <b/>
        <color rgb="FFFF0000"/>
        <sz val="10.0"/>
      </rPr>
      <t>Os textos destacados em vermelho podem ser excluídos da versão final</t>
    </r>
    <r>
      <rPr>
        <rFont val="Arial"/>
        <color rgb="FFFF0000"/>
        <sz val="10.0"/>
      </rPr>
      <t xml:space="preserve"> a ser assinada pelo representante legal da licitante e entregue para a CVM, visto tratar-se de meras instruções.</t>
    </r>
  </si>
  <si>
    <t>Proponente (Razão Social):</t>
  </si>
  <si>
    <t>CNPJ:</t>
  </si>
  <si>
    <t>Nº do Processo:</t>
  </si>
  <si>
    <r>
      <rPr>
        <rFont val="Arial"/>
        <color theme="1"/>
        <sz val="10.0"/>
      </rPr>
      <t>Pregão Eletrônico CVM n.º</t>
    </r>
    <r>
      <rPr>
        <rFont val="Arial"/>
        <color theme="4"/>
        <sz val="10.0"/>
      </rPr>
      <t xml:space="preserve"> </t>
    </r>
  </si>
  <si>
    <t>Discriminação dos Serviços</t>
  </si>
  <si>
    <t>A</t>
  </si>
  <si>
    <t>Data de apresentação da proposta</t>
  </si>
  <si>
    <t>B</t>
  </si>
  <si>
    <t>Município/UF</t>
  </si>
  <si>
    <t>C</t>
  </si>
  <si>
    <t>Ano do Acordo, Convenção ou Dissídio Coletivo ou lei</t>
  </si>
  <si>
    <t>D</t>
  </si>
  <si>
    <t>N.º do Acordo, Convenção, Dissídio Coletivo ou lei</t>
  </si>
  <si>
    <t>SEACxSINDLIMP BA000008/2022</t>
  </si>
  <si>
    <t>E</t>
  </si>
  <si>
    <t>Nº de meses de execução contratual</t>
  </si>
  <si>
    <t>Identificação do Serviço</t>
  </si>
  <si>
    <t>Tipo de Serviço</t>
  </si>
  <si>
    <t>Unidade de Medida</t>
  </si>
  <si>
    <t>Quantidade estimada (em função da área total e produtividade)</t>
  </si>
  <si>
    <t>Supervisor</t>
  </si>
  <si>
    <t>mês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</si>
  <si>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</si>
  <si>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</si>
  <si>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</si>
  <si>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Salário Normativo da Categoria Profissional</t>
  </si>
  <si>
    <t>Categoria profissional (vinculada à execução contratual)</t>
  </si>
  <si>
    <t>Data base da categoria (dia/mês/ano)</t>
  </si>
  <si>
    <t>Quantidade de pessoal a ser disponibilizado nesta categoria profissional</t>
  </si>
  <si>
    <t>MÓDULO 1 - COMPOSIÇÃO DA REMUNERAÇÃO</t>
  </si>
  <si>
    <t>COMPOSIÇÃO DA REMUNERAÇÃO</t>
  </si>
  <si>
    <t>VALOR (R$)</t>
  </si>
  <si>
    <t>Salário Base</t>
  </si>
  <si>
    <t xml:space="preserve">Adicional de Periculosidade </t>
  </si>
  <si>
    <t>Adicional de Insalubridade</t>
  </si>
  <si>
    <t>Adicional Noturno</t>
  </si>
  <si>
    <t>Adicional de Hora Noturna Reduzida</t>
  </si>
  <si>
    <t>F</t>
  </si>
  <si>
    <t>Outros (especificar)</t>
  </si>
  <si>
    <t>TOTAL DO MÓDULO 1</t>
  </si>
  <si>
    <r>
      <rPr>
        <rFont val="Arial"/>
        <b/>
        <color rgb="FFFF0000"/>
        <sz val="9.0"/>
      </rPr>
      <t xml:space="preserve">Nota 1: </t>
    </r>
    <r>
      <rPr>
        <rFont val="Arial"/>
        <b val="0"/>
        <color rgb="FFFF0000"/>
        <sz val="9.0"/>
      </rPr>
      <t xml:space="preserve">O Módulo 1 refere-se ao </t>
    </r>
    <r>
      <rPr>
        <rFont val="Arial"/>
        <b/>
        <color rgb="FFFF0000"/>
        <sz val="9.0"/>
      </rPr>
      <t>valor mensal devido ao empregado</t>
    </r>
    <r>
      <rPr>
        <rFont val="Arial"/>
        <b val="0"/>
        <color rgb="FFFF0000"/>
        <sz val="9.0"/>
      </rPr>
      <t xml:space="preserve"> pela prestação do serviço no período de 12 meses.</t>
    </r>
  </si>
  <si>
    <t>MÓDULO 2 – ENCARGOS E BENEFÍCIOS ANUAIS, MENSAIS E DIÁRIOS</t>
  </si>
  <si>
    <t>Submódulo 2.1 - 13º Salário, Férias e Adicional de Férias</t>
  </si>
  <si>
    <t>%</t>
  </si>
  <si>
    <r>
      <rPr>
        <rFont val="Arial"/>
        <color theme="1"/>
        <sz val="10.0"/>
      </rPr>
      <t>13 (Décimo-terceiro) salário</t>
    </r>
    <r>
      <rPr>
        <rFont val="Arial"/>
        <color rgb="FFFF0000"/>
        <sz val="10.0"/>
      </rPr>
      <t xml:space="preserve"> </t>
    </r>
  </si>
  <si>
    <r>
      <rPr>
        <rFont val="Arial"/>
        <color theme="1"/>
        <sz val="10.0"/>
      </rPr>
      <t>Férias e Adicional de Férias</t>
    </r>
  </si>
  <si>
    <t>TOTAL SUBMÓDULO 2.1</t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</si>
  <si>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Como a planilha de custos e formação de preços é calculada </t>
    </r>
    <r>
      <rPr>
        <rFont val="Arial"/>
        <b val="0"/>
        <color rgb="FFFF0000"/>
        <sz val="9.0"/>
        <u/>
      </rPr>
      <t>mensalmente</t>
    </r>
    <r>
      <rPr>
        <rFont val="Arial"/>
        <b val="0"/>
        <color rgb="FFFF0000"/>
        <sz val="9.0"/>
      </rPr>
      <t xml:space="preserve">, provisiona-se proporcionalmente 1/12 (um doze avos) dos valores referentes a gratificação natalina, férias e adicional de férias. </t>
    </r>
    <r>
      <rPr>
        <rFont val="Arial"/>
        <b/>
        <color rgb="FFFF0000"/>
        <sz val="9.0"/>
      </rPr>
      <t>(Redação dada pela Instrução Normativa nº 7, de 2018)</t>
    </r>
  </si>
  <si>
    <r>
      <rPr>
        <rFont val="Arial"/>
        <b/>
        <color rgb="FFFF0000"/>
        <sz val="9.0"/>
      </rPr>
      <t>Nota 2:</t>
    </r>
    <r>
      <rPr>
        <rFont val="Arial"/>
        <b val="0"/>
        <color rgb="FFFF0000"/>
        <sz val="9.0"/>
      </rPr>
      <t xml:space="preserve"> O adicional de férias contido no Submódulo 2.1 corresponde a 1/3 (um terço) da remuneração que por sua vez é divido por 12 (doze) conforme Nota 1 acima.</t>
    </r>
  </si>
  <si>
    <r>
      <rPr>
        <rFont val="Arial"/>
        <b/>
        <color rgb="FFFF0000"/>
        <sz val="9.0"/>
      </rPr>
      <t>Nota 3:</t>
    </r>
    <r>
      <rPr>
        <rFont val="Arial"/>
        <b val="0"/>
        <color rgb="FFFF0000"/>
        <sz val="9.0"/>
      </rPr>
      <t xml:space="preserve"> Levando em consideração a vigência contratual prevista no art. 57 da Lei nº 8.666, de 23 de junho de 1993, a rubrica férias tem como objetivo principal suprir a necessidade do pagamento das férias remuneradas ao final do contrato de 12 meses. </t>
    </r>
    <r>
      <rPr>
        <rFont val="Arial"/>
        <b/>
        <color rgb="FFFF0000"/>
        <sz val="9.0"/>
      </rPr>
      <t>Esta rubrica, quando da prorrogação contratual, torna-se custo não renovável</t>
    </r>
    <r>
      <rPr>
        <rFont val="Arial"/>
        <b val="0"/>
        <color rgb="FFFF0000"/>
        <sz val="9.0"/>
      </rPr>
      <t xml:space="preserve">.  </t>
    </r>
    <r>
      <rPr>
        <rFont val="Arial"/>
        <b/>
        <color rgb="FFFF0000"/>
        <sz val="9.0"/>
      </rPr>
      <t>(Incluído pela Instrução Normativa nº 7, de 2018)</t>
    </r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</si>
  <si>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</si>
  <si>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</si>
  <si>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</si>
  <si>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</si>
  <si>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</si>
  <si>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</si>
  <si>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</si>
  <si>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>G</t>
  </si>
  <si>
    <t xml:space="preserve">INCRA </t>
  </si>
  <si>
    <t>H</t>
  </si>
  <si>
    <t xml:space="preserve">FGTS </t>
  </si>
  <si>
    <t>TOTAL SUBMÓDULO 2.2</t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</si>
  <si>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Os percentuais dos encargos previdenciários, do FGTS e demais contribuições são aqueles estabelecidos pela legislação vigente.</t>
    </r>
  </si>
  <si>
    <r>
      <rPr>
        <rFont val="Arial"/>
        <b/>
        <color rgb="FFFF0000"/>
        <sz val="9.0"/>
      </rPr>
      <t>Nota 2:</t>
    </r>
    <r>
      <rPr>
        <rFont val="Arial"/>
        <b val="0"/>
        <color rgb="FFFF0000"/>
        <sz val="9.0"/>
      </rPr>
      <t xml:space="preserve"> O SAT, a depender do grau de risco do serviço, irá variar entre 1%, para risco leve, de 2%, para risco médio, e de 3% de risco grave.</t>
    </r>
  </si>
  <si>
    <r>
      <rPr>
        <rFont val="Arial"/>
        <b/>
        <color rgb="FFFF0000"/>
        <sz val="9.0"/>
      </rPr>
      <t>Nota 3:</t>
    </r>
    <r>
      <rPr>
        <rFont val="Arial"/>
        <b val="0"/>
        <color rgb="FFFF0000"/>
        <sz val="9.0"/>
      </rPr>
      <t xml:space="preserve"> Esses percentuais incidem sobre o Módulo 1, o Submódulo 2.1. </t>
    </r>
    <r>
      <rPr>
        <rFont val="Arial"/>
        <b/>
        <color rgb="FFFF0000"/>
        <sz val="9.0"/>
      </rPr>
      <t>(Redação dada pela Instrução Normativa nº 7, de 2018)</t>
    </r>
  </si>
  <si>
    <t>Submódulo 2.3 - Benefícios Mensais e Diários</t>
  </si>
  <si>
    <t>Valor Unitário</t>
  </si>
  <si>
    <t>Qtde/dia</t>
  </si>
  <si>
    <t>Dias trabalhados para a jornada de 44h semanais</t>
  </si>
  <si>
    <t>Desconto</t>
  </si>
  <si>
    <t>Transporte</t>
  </si>
  <si>
    <t>Auxílio-Refeição/Alimentação</t>
  </si>
  <si>
    <t>Assistência Médica e Familiar</t>
  </si>
  <si>
    <t>TOTAL SUBMÓDULO 2.3</t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</si>
  <si>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O valor informado deverá ser o custo real do benefício (descontado o valor eventualmente pago pelo empregado).</t>
    </r>
  </si>
  <si>
    <r>
      <rPr>
        <rFont val="Arial"/>
        <b/>
        <color rgb="FFFF0000"/>
        <sz val="9.0"/>
      </rPr>
      <t xml:space="preserve">Nota 2: </t>
    </r>
    <r>
      <rPr>
        <rFont val="Arial"/>
        <b val="0"/>
        <color rgb="FFFF0000"/>
        <sz val="9.0"/>
      </rPr>
      <t>Observar a previsão dos benefícios contidos em Acordos, Convenções e Dissídios Coletivos de Trabalho e atentar-se ao disposto no art. 6º da Instrução Normativa SEGES/MPDG n.º 05/2017.</t>
    </r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</si>
  <si>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</si>
  <si>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</si>
  <si>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</si>
  <si>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</si>
  <si>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</si>
  <si>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</si>
  <si>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</si>
  <si>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</si>
  <si>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</si>
  <si>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</si>
  <si>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 xml:space="preserve">Percentuais de ocorrência de cada tipo de rescisão </t>
  </si>
  <si>
    <t>Tipos</t>
  </si>
  <si>
    <t>Percentual</t>
  </si>
  <si>
    <t>Demissão SEM Justa Causa - Aviso Prévio Indenizado</t>
  </si>
  <si>
    <t>Demissão SEM Justa Causa - Aviso Prévio Trabalhado</t>
  </si>
  <si>
    <t>Demissão por Justa Causa</t>
  </si>
  <si>
    <t>Total percentual (deve ser igual a 100%)</t>
  </si>
  <si>
    <t>PROVISÃO PARA RESCISÃO</t>
  </si>
  <si>
    <t>Aviso Prévio Indenizado</t>
  </si>
  <si>
    <t>Incidência do FGTS sobre Aviso Prévio Indenizado</t>
  </si>
  <si>
    <t>Multa do FGTS e Contribuição Social sobre o Aviso Prévio Indenizado</t>
  </si>
  <si>
    <t xml:space="preserve">Aviso Prévio Trabalhado </t>
  </si>
  <si>
    <t>Incidência de FGTS, GPS e outras contribuições sobre Aviso Prévio Trabalhado</t>
  </si>
  <si>
    <t xml:space="preserve">Multa do FGTS e Contribuição Social sobre o Aviso Prévio Trabalhado. </t>
  </si>
  <si>
    <t>Demissão por justa causa</t>
  </si>
  <si>
    <t>TOTAL DO MÓDULO 3</t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</si>
  <si>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Quando ocorrer a demissão de uma trabalhador e a empresa não conceder prazo de aviso prévio, o trabalhador terá direito a receber o salário referente ao mês completo, conforme dispõe o art. 487 § 1º da CLT.</t>
    </r>
  </si>
  <si>
    <r>
      <rPr>
        <rFont val="Arial"/>
        <b/>
        <color rgb="FFFF0000"/>
        <sz val="9.0"/>
      </rPr>
      <t>Nota 2</t>
    </r>
    <r>
      <rPr>
        <rFont val="Arial"/>
        <color rgb="FFFF0000"/>
        <sz val="9.0"/>
      </rPr>
      <t>: A metodologia utilizada nesta planilha, assim como a metodologia da SEGES/MPDG, computa todos os direitos do trabalhador, aplicando a</t>
    </r>
    <r>
      <rPr>
        <rFont val="Arial"/>
        <b/>
        <color rgb="FFFF0000"/>
        <sz val="9.0"/>
      </rPr>
      <t xml:space="preserve"> proporcionalidade estimada de ocorrência de aviso prévio indenizado ou trabalhado</t>
    </r>
    <r>
      <rPr>
        <rFont val="Arial"/>
        <color rgb="FFFF0000"/>
        <sz val="9.0"/>
      </rPr>
      <t>, relizando provisionamento mensal do custo.</t>
    </r>
  </si>
  <si>
    <r>
      <rPr>
        <rFont val="Arial"/>
        <b/>
        <color rgb="FFFF0000"/>
        <sz val="9.0"/>
      </rPr>
      <t>Nota 3</t>
    </r>
    <r>
      <rPr>
        <rFont val="Arial"/>
        <color rgb="FFFF0000"/>
        <sz val="9.0"/>
      </rPr>
      <t>: Estes custos deverão ser apreciados atentamente nos casos de prorrogaçao contratual para verificar a necessidade de sua renovação ou não.</t>
    </r>
  </si>
  <si>
    <r>
      <rPr>
        <rFont val="Arial"/>
        <b/>
        <color rgb="FFFF0000"/>
        <sz val="9.0"/>
      </rPr>
      <t>Nota 4</t>
    </r>
    <r>
      <rPr>
        <rFont val="Arial"/>
        <color rgb="FFFF0000"/>
        <sz val="9.0"/>
      </rPr>
      <t>: Deverão, ainda, ser observados os ditames da Lei nº 12.506, de 2011 e seus impactos no custo quando das prorrogações contratuais.</t>
    </r>
  </si>
  <si>
    <r>
      <rPr>
        <rFont val="Arial"/>
        <b/>
        <color rgb="FFFF0000"/>
        <sz val="9.0"/>
      </rPr>
      <t>Nota 5</t>
    </r>
    <r>
      <rPr>
        <rFont val="Arial"/>
        <color rgb="FFFF0000"/>
        <sz val="9.0"/>
      </rPr>
      <t xml:space="preserve">: Na hipotese de demissão por justa causa o empregado perde o direito ao pagamento de 13° salário, férias e adicional de férias, como previsto no parágrafo único do art. 146 da CLT. Para estes casos,  na metodologia desta planilha, </t>
    </r>
    <r>
      <rPr>
        <rFont val="Arial"/>
        <b/>
        <color rgb="FFFF0000"/>
        <sz val="9.0"/>
      </rPr>
      <t>haverá o desconto dos valores que, por tratar-se de provisão mensal, deverão ser reduzidos da fatura da empresa contratada</t>
    </r>
    <r>
      <rPr>
        <rFont val="Arial"/>
        <color rgb="FFFF0000"/>
        <sz val="9.0"/>
      </rPr>
      <t>.</t>
    </r>
  </si>
  <si>
    <r>
      <rPr>
        <rFont val="Arial"/>
        <b/>
        <color rgb="FFFF0000"/>
        <sz val="9.0"/>
      </rPr>
      <t>Nota 6</t>
    </r>
    <r>
      <rPr>
        <rFont val="Arial"/>
        <color rgb="FFFF0000"/>
        <sz val="9.0"/>
      </rPr>
      <t>: Igualmente, o cômputo de custos com demissão por justa causa considera a probabilidade de ocorrência desta para provisionamento.</t>
    </r>
  </si>
  <si>
    <r>
      <rPr>
        <rFont val="Arial"/>
        <b/>
        <color rgb="FFFF0000"/>
        <sz val="9.0"/>
      </rPr>
      <t>Nota 7</t>
    </r>
    <r>
      <rPr>
        <rFont val="Arial"/>
        <color rgb="FFFF0000"/>
        <sz val="9.0"/>
      </rPr>
      <t>: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12.506/2011.</t>
    </r>
  </si>
  <si>
    <t>MÓDULO 4 – CUSTO DE REPOSIÇÃO DO PROFISSIONAL AUSENTE</t>
  </si>
  <si>
    <t>Cálculo da Quantidade Prevista de Dias de Reposição</t>
  </si>
  <si>
    <t>Categoria</t>
  </si>
  <si>
    <t>Incidência Anual</t>
  </si>
  <si>
    <t>Duração Legal da Ausência</t>
  </si>
  <si>
    <t>Proporção de Dias Afetados</t>
  </si>
  <si>
    <t>Dias de Reposição Anual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</si>
  <si>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</si>
  <si>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</si>
  <si>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</si>
  <si>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</si>
  <si>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</si>
  <si>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</si>
  <si>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</si>
  <si>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</si>
  <si>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</si>
  <si>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</si>
  <si>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</si>
  <si>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</si>
  <si>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 de dias para reposição</t>
  </si>
  <si>
    <t>Cálculo do Custo diário do Repositor</t>
  </si>
  <si>
    <t>Base de cálculo</t>
  </si>
  <si>
    <t>Divisor do dia</t>
  </si>
  <si>
    <t>Custo Diário</t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</si>
  <si>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O Custo de reposição do profissional ausente refere-se ao custo necessário para substituir, no posto de trabalho, o profissional residente quando estiver em gozo de férias ou no caso de um das ausências legais previstas no art 473 da Consolidação das Leis do Trabalho.</t>
    </r>
  </si>
  <si>
    <r>
      <rPr>
        <rFont val="Arial"/>
        <b/>
        <color rgb="FFFF0000"/>
        <sz val="9.0"/>
      </rPr>
      <t>Nota 2</t>
    </r>
    <r>
      <rPr>
        <rFont val="Arial"/>
        <color rgb="FFFF0000"/>
        <sz val="9.0"/>
      </rPr>
      <t xml:space="preserve">: </t>
    </r>
    <r>
      <rPr>
        <rFont val="Arial"/>
        <b/>
        <color rgb="FFFF0000"/>
        <sz val="9.0"/>
      </rPr>
      <t>Caberá à licitante provisionar, conforme seu histórico, as incidências anuais (número de ocorrências) para cada categoria de afastamento.</t>
    </r>
  </si>
  <si>
    <r>
      <rPr>
        <rFont val="Arial"/>
        <b/>
        <color rgb="FFFF0000"/>
        <sz val="9.0"/>
      </rPr>
      <t>Nota 3</t>
    </r>
    <r>
      <rPr>
        <rFont val="Arial"/>
        <color rgb="FFFF0000"/>
        <sz val="9.0"/>
      </rPr>
      <t>: São computados, então, a probabilidade de dias de ausência para cobertura, conforme escala de trabalho mensal.</t>
    </r>
  </si>
  <si>
    <r>
      <rPr>
        <rFont val="Arial"/>
        <b/>
        <color rgb="FFFF0000"/>
        <sz val="9.0"/>
      </rPr>
      <t>Nota 4</t>
    </r>
    <r>
      <rPr>
        <rFont val="Arial"/>
        <color rgb="FFFF0000"/>
        <sz val="9.0"/>
      </rPr>
      <t xml:space="preserve">: Para jornadas jornadas 12x36h a necessidade de reposição incide somente em 50% do dias de ausência devido à escala. </t>
    </r>
  </si>
  <si>
    <r>
      <rPr>
        <rFont val="Arial"/>
        <b/>
        <color rgb="FFFF0000"/>
        <sz val="9.0"/>
      </rPr>
      <t>Nota 5</t>
    </r>
    <r>
      <rPr>
        <rFont val="Arial"/>
        <color rgb="FFFF0000"/>
        <sz val="9.0"/>
      </rPr>
      <t>: Na jornada 44h computa-se somente a reposição nos dias úteis, portanto, 69,04% da ausência total.</t>
    </r>
  </si>
  <si>
    <t xml:space="preserve">Submódulo 4.1 - Substituto nas Ausências Legais  </t>
  </si>
  <si>
    <t>Dias de Reposição</t>
  </si>
  <si>
    <t>Substituto na cobertura de Férias</t>
  </si>
  <si>
    <t>Substituto na cobertura de Ausências Legais</t>
  </si>
  <si>
    <t>Substituto na cobertura de Licença Paternidade</t>
  </si>
  <si>
    <r>
      <rPr>
        <rFont val="Arial"/>
        <color theme="1"/>
        <sz val="9.0"/>
      </rPr>
      <t>Subst na cobertura de Ausência por Acidente de Trabalho</t>
    </r>
    <r>
      <rPr>
        <rFont val="Arial"/>
        <color rgb="FFFF0000"/>
        <sz val="9.0"/>
      </rPr>
      <t xml:space="preserve"> </t>
    </r>
  </si>
  <si>
    <t>Substituto na cobertura de Afastamento Maternidade</t>
  </si>
  <si>
    <t>Substituto na cobertura de outras ausências (especificar)</t>
  </si>
  <si>
    <t>TOTAL SUBMÓDULO 4.1</t>
  </si>
  <si>
    <r>
      <rPr>
        <rFont val="Arial"/>
        <b/>
        <color rgb="FFFF0000"/>
        <sz val="9.0"/>
      </rPr>
      <t xml:space="preserve">Nota 1: </t>
    </r>
    <r>
      <rPr>
        <rFont val="Arial"/>
        <b val="0"/>
        <color rgb="FFFF0000"/>
        <sz val="9.0"/>
      </rPr>
      <t xml:space="preserve">Os itens contemplados no módulo 4 se referem ao custo dos dias trabalhados pelo repositor/substituto, quando o empregado alocado na prestação de serviço estiver ausente, conforme as previsões estabelecidas na legislação. </t>
    </r>
    <r>
      <rPr>
        <rFont val="Arial"/>
        <b/>
        <color rgb="FFFF0000"/>
        <sz val="9.0"/>
      </rPr>
      <t>(Redação dada pela Instrução Normativa nº 7, de 2018)</t>
    </r>
  </si>
  <si>
    <t>QUADRO-RESUMO DO MÓDULO 4 - CUSTO DE REPOSIÇÃO DO PROFISSIONAL AUSENTE</t>
  </si>
  <si>
    <t>Módulo 4 - Custo de Reposição do Profissional Ausente</t>
  </si>
  <si>
    <t>4.1</t>
  </si>
  <si>
    <t>Substituto nas Ausências Legais</t>
  </si>
  <si>
    <t>4.2</t>
  </si>
  <si>
    <t>Substituto na Intrajornada</t>
  </si>
  <si>
    <t>TOTAL DO MÓDULO 4</t>
  </si>
  <si>
    <t>UNIFORMES E EPIS - COMPOSIÇÃO - VALOR ANUAL</t>
  </si>
  <si>
    <t>Base de Cálculo</t>
  </si>
  <si>
    <t>Valor Total</t>
  </si>
  <si>
    <t>Valor total Anual</t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</si>
  <si>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Os insumos dos uniformes são calculados verificando a base de cálculo e multiplicando pelo índice atualizado do IPCA para o ano vigente, conforme detalhado no Caderno Técnico de Limpeza SEGES.</t>
    </r>
  </si>
  <si>
    <t>MATERIAIS - COMPOSIÇÃO - VALOR ANUAL</t>
  </si>
  <si>
    <t>Item</t>
  </si>
  <si>
    <t xml:space="preserve">Insumos </t>
  </si>
  <si>
    <t>COFINS</t>
  </si>
  <si>
    <t>Valor Total Mensal</t>
  </si>
  <si>
    <t>Valor mensal por empregado</t>
  </si>
  <si>
    <t>MÓDULO 5 – INSUMOS DIVERSOS</t>
  </si>
  <si>
    <t>INSUMOS DIVERSOS</t>
  </si>
  <si>
    <t xml:space="preserve">Uniformes </t>
  </si>
  <si>
    <t>-</t>
  </si>
  <si>
    <t>Materiais e equipamentos</t>
  </si>
  <si>
    <t>EPI's  e EPC's</t>
  </si>
  <si>
    <t>TOTAL DO MÓDULO 5</t>
  </si>
  <si>
    <t>MÓDULO 6 – CUSTOS INDIRETOS, TRIBUTOS E LUCRO</t>
  </si>
  <si>
    <t>CUSTOS INDIRETOS, TRIBUTOS E LUCRO</t>
  </si>
  <si>
    <t>Custos Indiretos</t>
  </si>
  <si>
    <t>Lucro</t>
  </si>
  <si>
    <t>TRIBUTOS</t>
  </si>
  <si>
    <t>C.1</t>
  </si>
  <si>
    <t>PIS</t>
  </si>
  <si>
    <t>C.2</t>
  </si>
  <si>
    <t>C.3</t>
  </si>
  <si>
    <t>ISS</t>
  </si>
  <si>
    <t>TOTAL DO MÓDULO 6</t>
  </si>
  <si>
    <t>As empresas devem demonstrar a utilização do regime de Lucro Real/Presumido. O regime adotado deve corresponder aos valores de tributos adotados.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</si>
  <si>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</si>
  <si>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</si>
  <si>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</si>
  <si>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</si>
  <si>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</si>
  <si>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Tipo de Serviço (A)</t>
  </si>
  <si>
    <t>Valor Por Empregado(B)</t>
  </si>
  <si>
    <t>Qde de Empregados por posto ( C )</t>
  </si>
  <si>
    <t>Valor Proposto por Posto (D) = (B x C)</t>
  </si>
  <si>
    <t>Qde Postos (E)</t>
  </si>
  <si>
    <t>Serviço 1 (indicar)</t>
  </si>
  <si>
    <t>R$</t>
  </si>
  <si>
    <t>Serviço 2 (indicar)</t>
  </si>
  <si>
    <t>Serviço 3 (indicar)</t>
  </si>
  <si>
    <t>Serviço ... (indicar)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</si>
  <si>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</si>
  <si>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</si>
  <si>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</si>
  <si>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</si>
  <si>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</si>
  <si>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</si>
  <si>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</si>
  <si>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</si>
  <si>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TOTAL</t>
  </si>
  <si>
    <t>Nota(1):</t>
  </si>
  <si>
    <t>Informar o valor da unidade de medida por tipo de serviço.</t>
  </si>
  <si>
    <r>
      <rPr>
        <rFont val="Arial"/>
        <b/>
        <color rgb="FFFF0000"/>
        <sz val="10.0"/>
      </rPr>
      <t>Atenção</t>
    </r>
    <r>
      <rPr>
        <rFont val="Arial"/>
        <color rgb="FFFF0000"/>
        <sz val="10.0"/>
      </rPr>
      <t>: A licitante provisoriamente classificada em primeiro lugar deverá apresentar 1 (uma) planilha de custos e formação de preços para cada categoria ou função envolvida no objeto da contratação.</t>
    </r>
  </si>
  <si>
    <r>
      <rPr>
        <rFont val="Arial"/>
        <b/>
        <color rgb="FFFF0000"/>
        <sz val="10.0"/>
      </rPr>
      <t>Instrução 1</t>
    </r>
    <r>
      <rPr>
        <rFont val="Arial"/>
        <color rgb="FFFF0000"/>
        <sz val="10.0"/>
      </rPr>
      <t xml:space="preserve">: Para utilização deste modelo, </t>
    </r>
    <r>
      <rPr>
        <rFont val="Arial"/>
        <b/>
        <color rgb="FFFF0000"/>
        <sz val="10.0"/>
      </rPr>
      <t xml:space="preserve">preencher apenas os campos sombreados </t>
    </r>
    <r>
      <rPr>
        <rFont val="Arial"/>
        <b/>
        <color rgb="FF95B3D7"/>
        <sz val="10.0"/>
      </rPr>
      <t>em azul</t>
    </r>
    <r>
      <rPr>
        <rFont val="Arial"/>
        <color rgb="FFFF0000"/>
        <sz val="10.0"/>
      </rPr>
      <t>.</t>
    </r>
  </si>
  <si>
    <r>
      <rPr>
        <rFont val="Arial"/>
        <b/>
        <color rgb="FFFF0000"/>
        <sz val="10.0"/>
      </rPr>
      <t>Instrução 2</t>
    </r>
    <r>
      <rPr>
        <rFont val="Arial"/>
        <color rgb="FFFF0000"/>
        <sz val="10.0"/>
      </rPr>
      <t xml:space="preserve">: as planilhas de custos e formação de preços, bem como seus eventuais anexos (limpeza), devem ser entregues em conjunto com o "modelo para apresentação da proposta", anexo do Edital. </t>
    </r>
    <r>
      <rPr>
        <rFont val="Arial"/>
        <b/>
        <color rgb="FFFF0000"/>
        <sz val="10.0"/>
      </rPr>
      <t>Os textos destacados em vermelho podem ser excluídos da versão final</t>
    </r>
    <r>
      <rPr>
        <rFont val="Arial"/>
        <color rgb="FFFF0000"/>
        <sz val="10.0"/>
      </rPr>
      <t xml:space="preserve"> a ser assinada pelo representante legal da licitante e entregue para a CVM, visto tratar-se de meras instruções.</t>
    </r>
  </si>
  <si>
    <r>
      <rPr>
        <rFont val="Arial"/>
        <color theme="1"/>
        <sz val="10.0"/>
      </rPr>
      <t>Pregão Eletrônico CVM n.º</t>
    </r>
    <r>
      <rPr>
        <rFont val="Arial"/>
        <color theme="4"/>
        <sz val="10.0"/>
      </rPr>
      <t xml:space="preserve"> </t>
    </r>
  </si>
  <si>
    <t>Quantidade total a contratar (em função da unidade de medida)</t>
  </si>
  <si>
    <t>Eletricista</t>
  </si>
  <si>
    <r>
      <rPr>
        <rFont val="Arial"/>
        <b/>
        <color rgb="FFFF0000"/>
        <sz val="9.0"/>
      </rPr>
      <t xml:space="preserve">Nota 1: </t>
    </r>
    <r>
      <rPr>
        <rFont val="Arial"/>
        <b val="0"/>
        <color rgb="FFFF0000"/>
        <sz val="9.0"/>
      </rPr>
      <t xml:space="preserve">O Módulo 1 refere-se ao </t>
    </r>
    <r>
      <rPr>
        <rFont val="Arial"/>
        <b/>
        <color rgb="FFFF0000"/>
        <sz val="9.0"/>
      </rPr>
      <t>valor mensal devido ao empregado</t>
    </r>
    <r>
      <rPr>
        <rFont val="Arial"/>
        <b val="0"/>
        <color rgb="FFFF0000"/>
        <sz val="9.0"/>
      </rPr>
      <t xml:space="preserve"> pela prestação do serviço no período de 12 meses.</t>
    </r>
  </si>
  <si>
    <r>
      <rPr>
        <rFont val="Arial"/>
        <color theme="1"/>
        <sz val="10.0"/>
      </rPr>
      <t>13 (Décimo-terceiro) salário</t>
    </r>
    <r>
      <rPr>
        <rFont val="Arial"/>
        <color rgb="FFFF0000"/>
        <sz val="10.0"/>
      </rPr>
      <t xml:space="preserve"> </t>
    </r>
  </si>
  <si>
    <r>
      <rPr>
        <rFont val="Arial"/>
        <color theme="1"/>
        <sz val="10.0"/>
      </rPr>
      <t>Férias e Adicional de Férias</t>
    </r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</si>
  <si>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Como a planilha de custos e formação de preços é calculada </t>
    </r>
    <r>
      <rPr>
        <rFont val="Arial"/>
        <b val="0"/>
        <color rgb="FFFF0000"/>
        <sz val="9.0"/>
        <u/>
      </rPr>
      <t>mensalmente</t>
    </r>
    <r>
      <rPr>
        <rFont val="Arial"/>
        <b val="0"/>
        <color rgb="FFFF0000"/>
        <sz val="9.0"/>
      </rPr>
      <t xml:space="preserve">, provisiona-se proporcionalmente 1/12 (um doze avos) dos valores referentes a gratificação natalina, férias e adicional de férias. </t>
    </r>
    <r>
      <rPr>
        <rFont val="Arial"/>
        <b/>
        <color rgb="FFFF0000"/>
        <sz val="9.0"/>
      </rPr>
      <t>(Redação dada pela Instrução Normativa nº 7, de 2018)</t>
    </r>
  </si>
  <si>
    <r>
      <rPr>
        <rFont val="Arial"/>
        <b/>
        <color rgb="FFFF0000"/>
        <sz val="9.0"/>
      </rPr>
      <t>Nota 2:</t>
    </r>
    <r>
      <rPr>
        <rFont val="Arial"/>
        <b val="0"/>
        <color rgb="FFFF0000"/>
        <sz val="9.0"/>
      </rPr>
      <t xml:space="preserve"> O adicional de férias contido no Submódulo 2.1 corresponde a 1/3 (um terço) da remuneração que por sua vez é divido por 12 (doze) conforme Nota 1 acima.</t>
    </r>
  </si>
  <si>
    <r>
      <rPr>
        <rFont val="Arial"/>
        <b/>
        <color rgb="FFFF0000"/>
        <sz val="9.0"/>
      </rPr>
      <t>Nota 3:</t>
    </r>
    <r>
      <rPr>
        <rFont val="Arial"/>
        <b val="0"/>
        <color rgb="FFFF0000"/>
        <sz val="9.0"/>
      </rPr>
      <t xml:space="preserve"> Levando em consideração a vigência contratual prevista no art. 57 da Lei nº 8.666, de 23 de junho de 1993, a rubrica férias tem como objetivo principal suprir a necessidade do pagamento das férias remuneradas ao final do contrato de 12 meses. </t>
    </r>
    <r>
      <rPr>
        <rFont val="Arial"/>
        <b/>
        <color rgb="FFFF0000"/>
        <sz val="9.0"/>
      </rPr>
      <t>Esta rubrica, quando da prorrogação contratual, torna-se custo não renovável</t>
    </r>
    <r>
      <rPr>
        <rFont val="Arial"/>
        <b val="0"/>
        <color rgb="FFFF0000"/>
        <sz val="9.0"/>
      </rPr>
      <t xml:space="preserve">.  </t>
    </r>
    <r>
      <rPr>
        <rFont val="Arial"/>
        <b/>
        <color rgb="FFFF0000"/>
        <sz val="9.0"/>
      </rPr>
      <t>(Incluído pela Instrução Normativa nº 7, de 2018)</t>
    </r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</si>
  <si>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Os percentuais dos encargos previdenciários, do FGTS e demais contribuições são aqueles estabelecidos pela legislação vigente.</t>
    </r>
  </si>
  <si>
    <r>
      <rPr>
        <rFont val="Arial"/>
        <b/>
        <color rgb="FFFF0000"/>
        <sz val="9.0"/>
      </rPr>
      <t>Nota 2:</t>
    </r>
    <r>
      <rPr>
        <rFont val="Arial"/>
        <b val="0"/>
        <color rgb="FFFF0000"/>
        <sz val="9.0"/>
      </rPr>
      <t xml:space="preserve"> O SAT, a depender do grau de risco do serviço, irá variar entre 1%, para risco leve, de 2%, para risco médio, e de 3% de risco grave.</t>
    </r>
  </si>
  <si>
    <r>
      <rPr>
        <rFont val="Arial"/>
        <b/>
        <color rgb="FFFF0000"/>
        <sz val="9.0"/>
      </rPr>
      <t>Nota 3:</t>
    </r>
    <r>
      <rPr>
        <rFont val="Arial"/>
        <b val="0"/>
        <color rgb="FFFF0000"/>
        <sz val="9.0"/>
      </rPr>
      <t xml:space="preserve"> Esses percentuais incidem sobre o Módulo 1, o Submódulo 2.1. </t>
    </r>
    <r>
      <rPr>
        <rFont val="Arial"/>
        <b/>
        <color rgb="FFFF0000"/>
        <sz val="9.0"/>
      </rPr>
      <t>(Redação dada pela Instrução Normativa nº 7, de 2018)</t>
    </r>
  </si>
  <si>
    <t>Dias trabalhados</t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</si>
  <si>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O valor informado deverá ser o custo real do benefício (descontado o valor eventualmente pago pelo empregado).</t>
    </r>
  </si>
  <si>
    <r>
      <rPr>
        <rFont val="Arial"/>
        <b/>
        <color rgb="FFFF0000"/>
        <sz val="9.0"/>
      </rPr>
      <t xml:space="preserve">Nota 2: </t>
    </r>
    <r>
      <rPr>
        <rFont val="Arial"/>
        <b val="0"/>
        <color rgb="FFFF0000"/>
        <sz val="9.0"/>
      </rPr>
      <t>Observar a previsão dos benefícios contidos em Acordos, Convenções e Dissídios Coletivos de Trabalho e atentar-se ao disposto no art. 6º da Instrução Normativa SEGES/MPDG n.º 05/2017.</t>
    </r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</si>
  <si>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Quando ocorrer a demissão de uma trabalhador e a empresa não conceder prazo de aviso prévio, o trabalhador terá direito a receber o salário referente ao mês completo, conforme dispõe o art. 487 § 1º da CLT.</t>
    </r>
  </si>
  <si>
    <r>
      <rPr>
        <rFont val="Arial"/>
        <b/>
        <color rgb="FFFF0000"/>
        <sz val="9.0"/>
      </rPr>
      <t>Nota 2</t>
    </r>
    <r>
      <rPr>
        <rFont val="Arial"/>
        <color rgb="FFFF0000"/>
        <sz val="9.0"/>
      </rPr>
      <t>: A metodologia utilizada nesta planilha, assim como a metodologia da SEGES/MPDG, computa todos os direitos do trabalhador, aplicando a</t>
    </r>
    <r>
      <rPr>
        <rFont val="Arial"/>
        <b/>
        <color rgb="FFFF0000"/>
        <sz val="9.0"/>
      </rPr>
      <t xml:space="preserve"> proporcionalidade estimada de ocorrência de aviso prévio indenizado ou trabalhado</t>
    </r>
    <r>
      <rPr>
        <rFont val="Arial"/>
        <color rgb="FFFF0000"/>
        <sz val="9.0"/>
      </rPr>
      <t>, relizando provisionamento mensal do custo.</t>
    </r>
  </si>
  <si>
    <r>
      <rPr>
        <rFont val="Arial"/>
        <b/>
        <color rgb="FFFF0000"/>
        <sz val="9.0"/>
      </rPr>
      <t>Nota 3</t>
    </r>
    <r>
      <rPr>
        <rFont val="Arial"/>
        <color rgb="FFFF0000"/>
        <sz val="9.0"/>
      </rPr>
      <t>: Estes custos deverão ser apreciados atentamente nos casos de prorrogaçao contratual para verificar a necessidade de sua renovação ou não.</t>
    </r>
  </si>
  <si>
    <r>
      <rPr>
        <rFont val="Arial"/>
        <b/>
        <color rgb="FFFF0000"/>
        <sz val="9.0"/>
      </rPr>
      <t>Nota 4</t>
    </r>
    <r>
      <rPr>
        <rFont val="Arial"/>
        <color rgb="FFFF0000"/>
        <sz val="9.0"/>
      </rPr>
      <t>: Deverão, ainda, ser observados os ditames da Lei nº 12.506, de 2011 e seus impactos no custo quando das prorrogações contratuais.</t>
    </r>
  </si>
  <si>
    <r>
      <rPr>
        <rFont val="Arial"/>
        <b/>
        <color rgb="FFFF0000"/>
        <sz val="9.0"/>
      </rPr>
      <t>Nota 5</t>
    </r>
    <r>
      <rPr>
        <rFont val="Arial"/>
        <color rgb="FFFF0000"/>
        <sz val="9.0"/>
      </rPr>
      <t xml:space="preserve">: Na hipotese de demissão por justa causa o empregado perde o direito ao pagamento de 13° salário, férias e adicional de férias, como previsto no parágrafo único do art. 146 da CLT. Para estes casos,  na metodologia desta planilha, </t>
    </r>
    <r>
      <rPr>
        <rFont val="Arial"/>
        <b/>
        <color rgb="FFFF0000"/>
        <sz val="9.0"/>
      </rPr>
      <t>haverá o desconto dos valores que, por tratar-se de provisão mensal, deverão ser reduzidos da fatura da empresa contratada</t>
    </r>
    <r>
      <rPr>
        <rFont val="Arial"/>
        <color rgb="FFFF0000"/>
        <sz val="9.0"/>
      </rPr>
      <t>.</t>
    </r>
  </si>
  <si>
    <r>
      <rPr>
        <rFont val="Arial"/>
        <b/>
        <color rgb="FFFF0000"/>
        <sz val="9.0"/>
      </rPr>
      <t>Nota 6</t>
    </r>
    <r>
      <rPr>
        <rFont val="Arial"/>
        <color rgb="FFFF0000"/>
        <sz val="9.0"/>
      </rPr>
      <t>: Igualmente, o cômputo de custos com demissão por justa causa considera a probabilidade de ocorrência desta para provisionamento.</t>
    </r>
  </si>
  <si>
    <r>
      <rPr>
        <rFont val="Arial"/>
        <b/>
        <color rgb="FFFF0000"/>
        <sz val="9.0"/>
      </rPr>
      <t>Nota 7</t>
    </r>
    <r>
      <rPr>
        <rFont val="Arial"/>
        <color rgb="FFFF0000"/>
        <sz val="9.0"/>
      </rPr>
      <t>: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12.506/2011.</t>
    </r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</si>
  <si>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O Custo de reposição do profissional ausente refere-se ao custo necessário para substituir, no posto de trabalho, o profissional residente quando estiver em gozo de férias ou no caso de um das ausências legais previstas no art 473 da Consolidação das Leis do Trabalho.</t>
    </r>
  </si>
  <si>
    <r>
      <rPr>
        <rFont val="Arial"/>
        <b/>
        <color rgb="FFFF0000"/>
        <sz val="9.0"/>
      </rPr>
      <t>Nota 2</t>
    </r>
    <r>
      <rPr>
        <rFont val="Arial"/>
        <color rgb="FFFF0000"/>
        <sz val="9.0"/>
      </rPr>
      <t xml:space="preserve">: </t>
    </r>
    <r>
      <rPr>
        <rFont val="Arial"/>
        <b/>
        <color rgb="FFFF0000"/>
        <sz val="9.0"/>
      </rPr>
      <t>Caberá à licitante provisionar, conforme seu histórico, as incidências anuais (número de ocorrências) para cada categoria de afastamento.</t>
    </r>
  </si>
  <si>
    <r>
      <rPr>
        <rFont val="Arial"/>
        <b/>
        <color rgb="FFFF0000"/>
        <sz val="9.0"/>
      </rPr>
      <t>Nota 3</t>
    </r>
    <r>
      <rPr>
        <rFont val="Arial"/>
        <color rgb="FFFF0000"/>
        <sz val="9.0"/>
      </rPr>
      <t>: São computados, então, a probabilidade de dias de ausência para cobertura, conforme escala de trabalho mensal.</t>
    </r>
  </si>
  <si>
    <r>
      <rPr>
        <rFont val="Arial"/>
        <b/>
        <color rgb="FFFF0000"/>
        <sz val="9.0"/>
      </rPr>
      <t>Nota 4</t>
    </r>
    <r>
      <rPr>
        <rFont val="Arial"/>
        <color rgb="FFFF0000"/>
        <sz val="9.0"/>
      </rPr>
      <t xml:space="preserve">: Para jornadas jornadas 12x36h a necessidade de reposição incide somente em 50% do dias de ausência devido à escala. </t>
    </r>
  </si>
  <si>
    <r>
      <rPr>
        <rFont val="Arial"/>
        <b/>
        <color rgb="FFFF0000"/>
        <sz val="9.0"/>
      </rPr>
      <t>Nota 5</t>
    </r>
    <r>
      <rPr>
        <rFont val="Arial"/>
        <color rgb="FFFF0000"/>
        <sz val="9.0"/>
      </rPr>
      <t>: Na jornada 44h computa-se somente a reposição nos dias úteis, portanto, 69,04% da ausência total.</t>
    </r>
  </si>
  <si>
    <r>
      <rPr>
        <rFont val="Arial"/>
        <color theme="1"/>
        <sz val="9.0"/>
      </rPr>
      <t>Subst na cobertura de Ausência por Acidente de Trabalho</t>
    </r>
    <r>
      <rPr>
        <rFont val="Arial"/>
        <color rgb="FFFF0000"/>
        <sz val="9.0"/>
      </rPr>
      <t xml:space="preserve"> </t>
    </r>
  </si>
  <si>
    <r>
      <rPr>
        <rFont val="Arial"/>
        <b/>
        <color rgb="FFFF0000"/>
        <sz val="9.0"/>
      </rPr>
      <t xml:space="preserve">Nota 1: </t>
    </r>
    <r>
      <rPr>
        <rFont val="Arial"/>
        <b val="0"/>
        <color rgb="FFFF0000"/>
        <sz val="9.0"/>
      </rPr>
      <t xml:space="preserve">Os itens contemplados no módulo 4 se referem ao custo dos dias trabalhados pelo repositor/substituto, quando o empregado alocado na prestação de serviço estiver ausente, conforme as previsões estabelecidas na legislação. </t>
    </r>
    <r>
      <rPr>
        <rFont val="Arial"/>
        <b/>
        <color rgb="FFFF0000"/>
        <sz val="9.0"/>
      </rPr>
      <t>(Redação dada pela Instrução Normativa nº 7, de 2018)</t>
    </r>
  </si>
  <si>
    <t>UNIFORMES - COMPOSIÇÃO - VALOR ANUAL</t>
  </si>
  <si>
    <t>Preço Unitário</t>
  </si>
  <si>
    <t>Valor Total Anual</t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</si>
  <si>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Poderá a licitante detalhar no quadro acima todas as provisões para disponibilização dos uniformes aos seus empregados, conforme especificações e quantitativos mínimos previstos no Termo de Referência  ou, na sua ausência, na CCT. O preenchimento desse quadro por parte da licitante provisoriamente classificada em primeiro lugar não é obrigatório, porém facilita a avaliação de exequibilidade da proposta.</t>
    </r>
  </si>
  <si>
    <r>
      <rPr>
        <rFont val="Arial"/>
        <b/>
        <color rgb="FFFF0000"/>
        <sz val="10.0"/>
      </rPr>
      <t>Atenção</t>
    </r>
    <r>
      <rPr>
        <rFont val="Arial"/>
        <color rgb="FFFF0000"/>
        <sz val="10.0"/>
      </rPr>
      <t>: A licitante provisoriamente classificada em primeiro lugar deverá apresentar 1 (uma) planilha de custos e formação de preços para cada categoria ou função envolvida no objeto da contratação.</t>
    </r>
  </si>
  <si>
    <r>
      <rPr>
        <rFont val="Arial"/>
        <b/>
        <color rgb="FFFF0000"/>
        <sz val="10.0"/>
      </rPr>
      <t>Instrução 1</t>
    </r>
    <r>
      <rPr>
        <rFont val="Arial"/>
        <color rgb="FFFF0000"/>
        <sz val="10.0"/>
      </rPr>
      <t xml:space="preserve">: Para utilização deste modelo, </t>
    </r>
    <r>
      <rPr>
        <rFont val="Arial"/>
        <b/>
        <color rgb="FFFF0000"/>
        <sz val="10.0"/>
      </rPr>
      <t xml:space="preserve">preencher apenas os campos sombreados </t>
    </r>
    <r>
      <rPr>
        <rFont val="Arial"/>
        <b/>
        <color rgb="FF95B3D7"/>
        <sz val="10.0"/>
      </rPr>
      <t>em azul</t>
    </r>
    <r>
      <rPr>
        <rFont val="Arial"/>
        <color rgb="FFFF0000"/>
        <sz val="10.0"/>
      </rPr>
      <t>.</t>
    </r>
  </si>
  <si>
    <r>
      <rPr>
        <rFont val="Arial"/>
        <b/>
        <color rgb="FFFF0000"/>
        <sz val="10.0"/>
      </rPr>
      <t>Instrução 2</t>
    </r>
    <r>
      <rPr>
        <rFont val="Arial"/>
        <color rgb="FFFF0000"/>
        <sz val="10.0"/>
      </rPr>
      <t xml:space="preserve">: as planilhas de custos e formação de preços, bem como seus eventuais anexos (limpeza), devem ser entregues em conjunto com o "modelo para apresentação da proposta", anexo do Edital. </t>
    </r>
    <r>
      <rPr>
        <rFont val="Arial"/>
        <b/>
        <color rgb="FFFF0000"/>
        <sz val="10.0"/>
      </rPr>
      <t>Os textos destacados em vermelho podem ser excluídos da versão final</t>
    </r>
    <r>
      <rPr>
        <rFont val="Arial"/>
        <color rgb="FFFF0000"/>
        <sz val="10.0"/>
      </rPr>
      <t xml:space="preserve"> a ser assinada pelo representante legal da licitante e entregue para a CVM, visto tratar-se de meras instruções.</t>
    </r>
  </si>
  <si>
    <r>
      <rPr>
        <rFont val="Arial"/>
        <color theme="1"/>
        <sz val="10.0"/>
      </rPr>
      <t>Pregão Eletrônico CVM n.º</t>
    </r>
    <r>
      <rPr>
        <rFont val="Arial"/>
        <color theme="4"/>
        <sz val="10.0"/>
      </rPr>
      <t xml:space="preserve"> </t>
    </r>
  </si>
  <si>
    <t>Pintor</t>
  </si>
  <si>
    <r>
      <rPr>
        <rFont val="Arial"/>
        <b/>
        <color rgb="FFFF0000"/>
        <sz val="9.0"/>
      </rPr>
      <t xml:space="preserve">Nota 1: </t>
    </r>
    <r>
      <rPr>
        <rFont val="Arial"/>
        <b val="0"/>
        <color rgb="FFFF0000"/>
        <sz val="9.0"/>
      </rPr>
      <t xml:space="preserve">O Módulo 1 refere-se ao </t>
    </r>
    <r>
      <rPr>
        <rFont val="Arial"/>
        <b/>
        <color rgb="FFFF0000"/>
        <sz val="9.0"/>
      </rPr>
      <t>valor mensal devido ao empregado</t>
    </r>
    <r>
      <rPr>
        <rFont val="Arial"/>
        <b val="0"/>
        <color rgb="FFFF0000"/>
        <sz val="9.0"/>
      </rPr>
      <t xml:space="preserve"> pela prestação do serviço no período de 12 meses.</t>
    </r>
  </si>
  <si>
    <r>
      <rPr>
        <rFont val="Arial"/>
        <color theme="1"/>
        <sz val="10.0"/>
      </rPr>
      <t>13 (Décimo-terceiro) salário</t>
    </r>
    <r>
      <rPr>
        <rFont val="Arial"/>
        <color rgb="FFFF0000"/>
        <sz val="10.0"/>
      </rPr>
      <t xml:space="preserve"> </t>
    </r>
  </si>
  <si>
    <r>
      <rPr>
        <rFont val="Arial"/>
        <color theme="1"/>
        <sz val="10.0"/>
      </rPr>
      <t>Férias e Adicional de Férias</t>
    </r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</si>
  <si>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Como a planilha de custos e formação de preços é calculada </t>
    </r>
    <r>
      <rPr>
        <rFont val="Arial"/>
        <b val="0"/>
        <color rgb="FFFF0000"/>
        <sz val="9.0"/>
        <u/>
      </rPr>
      <t>mensalmente</t>
    </r>
    <r>
      <rPr>
        <rFont val="Arial"/>
        <b val="0"/>
        <color rgb="FFFF0000"/>
        <sz val="9.0"/>
      </rPr>
      <t xml:space="preserve">, provisiona-se proporcionalmente 1/12 (um doze avos) dos valores referentes a gratificação natalina, férias e adicional de férias. </t>
    </r>
    <r>
      <rPr>
        <rFont val="Arial"/>
        <b/>
        <color rgb="FFFF0000"/>
        <sz val="9.0"/>
      </rPr>
      <t>(Redação dada pela Instrução Normativa nº 7, de 2018)</t>
    </r>
  </si>
  <si>
    <r>
      <rPr>
        <rFont val="Arial"/>
        <b/>
        <color rgb="FFFF0000"/>
        <sz val="9.0"/>
      </rPr>
      <t>Nota 2:</t>
    </r>
    <r>
      <rPr>
        <rFont val="Arial"/>
        <b val="0"/>
        <color rgb="FFFF0000"/>
        <sz val="9.0"/>
      </rPr>
      <t xml:space="preserve"> O adicional de férias contido no Submódulo 2.1 corresponde a 1/3 (um terço) da remuneração que por sua vez é divido por 12 (doze) conforme Nota 1 acima.</t>
    </r>
  </si>
  <si>
    <r>
      <rPr>
        <rFont val="Arial"/>
        <b/>
        <color rgb="FFFF0000"/>
        <sz val="9.0"/>
      </rPr>
      <t>Nota 3:</t>
    </r>
    <r>
      <rPr>
        <rFont val="Arial"/>
        <b val="0"/>
        <color rgb="FFFF0000"/>
        <sz val="9.0"/>
      </rPr>
      <t xml:space="preserve"> Levando em consideração a vigência contratual prevista no art. 57 da Lei nº 8.666, de 23 de junho de 1993, a rubrica férias tem como objetivo principal suprir a necessidade do pagamento das férias remuneradas ao final do contrato de 12 meses. </t>
    </r>
    <r>
      <rPr>
        <rFont val="Arial"/>
        <b/>
        <color rgb="FFFF0000"/>
        <sz val="9.0"/>
      </rPr>
      <t>Esta rubrica, quando da prorrogação contratual, torna-se custo não renovável</t>
    </r>
    <r>
      <rPr>
        <rFont val="Arial"/>
        <b val="0"/>
        <color rgb="FFFF0000"/>
        <sz val="9.0"/>
      </rPr>
      <t xml:space="preserve">.  </t>
    </r>
    <r>
      <rPr>
        <rFont val="Arial"/>
        <b/>
        <color rgb="FFFF0000"/>
        <sz val="9.0"/>
      </rPr>
      <t>(Incluído pela Instrução Normativa nº 7, de 2018)</t>
    </r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</si>
  <si>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Os percentuais dos encargos previdenciários, do FGTS e demais contribuições são aqueles estabelecidos pela legislação vigente.</t>
    </r>
  </si>
  <si>
    <r>
      <rPr>
        <rFont val="Arial"/>
        <b/>
        <color rgb="FFFF0000"/>
        <sz val="9.0"/>
      </rPr>
      <t>Nota 2:</t>
    </r>
    <r>
      <rPr>
        <rFont val="Arial"/>
        <b val="0"/>
        <color rgb="FFFF0000"/>
        <sz val="9.0"/>
      </rPr>
      <t xml:space="preserve"> O SAT, a depender do grau de risco do serviço, irá variar entre 1%, para risco leve, de 2%, para risco médio, e de 3% de risco grave.</t>
    </r>
  </si>
  <si>
    <r>
      <rPr>
        <rFont val="Arial"/>
        <b/>
        <color rgb="FFFF0000"/>
        <sz val="9.0"/>
      </rPr>
      <t>Nota 3:</t>
    </r>
    <r>
      <rPr>
        <rFont val="Arial"/>
        <b val="0"/>
        <color rgb="FFFF0000"/>
        <sz val="9.0"/>
      </rPr>
      <t xml:space="preserve"> Esses percentuais incidem sobre o Módulo 1, o Submódulo 2.1. </t>
    </r>
    <r>
      <rPr>
        <rFont val="Arial"/>
        <b/>
        <color rgb="FFFF0000"/>
        <sz val="9.0"/>
      </rPr>
      <t>(Redação dada pela Instrução Normativa nº 7, de 2018)</t>
    </r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</si>
  <si>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O valor informado deverá ser o custo real do benefício (descontado o valor eventualmente pago pelo empregado).</t>
    </r>
  </si>
  <si>
    <r>
      <rPr>
        <rFont val="Arial"/>
        <b/>
        <color rgb="FFFF0000"/>
        <sz val="9.0"/>
      </rPr>
      <t xml:space="preserve">Nota 2: </t>
    </r>
    <r>
      <rPr>
        <rFont val="Arial"/>
        <b val="0"/>
        <color rgb="FFFF0000"/>
        <sz val="9.0"/>
      </rPr>
      <t>Observar a previsão dos benefícios contidos em Acordos, Convenções e Dissídios Coletivos de Trabalho e atentar-se ao disposto no art. 6º da Instrução Normativa SEGES/MPDG n.º 05/2017.</t>
    </r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</si>
  <si>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Quando ocorrer a demissão de uma trabalhador e a empresa não conceder prazo de aviso prévio, o trabalhador terá direito a receber o salário referente ao mês completo, conforme dispõe o art. 487 § 1º da CLT.</t>
    </r>
  </si>
  <si>
    <r>
      <rPr>
        <rFont val="Arial"/>
        <b/>
        <color rgb="FFFF0000"/>
        <sz val="9.0"/>
      </rPr>
      <t>Nota 2</t>
    </r>
    <r>
      <rPr>
        <rFont val="Arial"/>
        <color rgb="FFFF0000"/>
        <sz val="9.0"/>
      </rPr>
      <t>: A metodologia utilizada nesta planilha, assim como a metodologia da SEGES/MPDG, computa todos os direitos do trabalhador, aplicando a</t>
    </r>
    <r>
      <rPr>
        <rFont val="Arial"/>
        <b/>
        <color rgb="FFFF0000"/>
        <sz val="9.0"/>
      </rPr>
      <t xml:space="preserve"> proporcionalidade estimada de ocorrência de aviso prévio indenizado ou trabalhado</t>
    </r>
    <r>
      <rPr>
        <rFont val="Arial"/>
        <color rgb="FFFF0000"/>
        <sz val="9.0"/>
      </rPr>
      <t>, relizando provisionamento mensal do custo.</t>
    </r>
  </si>
  <si>
    <r>
      <rPr>
        <rFont val="Arial"/>
        <b/>
        <color rgb="FFFF0000"/>
        <sz val="9.0"/>
      </rPr>
      <t>Nota 3</t>
    </r>
    <r>
      <rPr>
        <rFont val="Arial"/>
        <color rgb="FFFF0000"/>
        <sz val="9.0"/>
      </rPr>
      <t>: Estes custos deverão ser apreciados atentamente nos casos de prorrogaçao contratual para verificar a necessidade de sua renovação ou não.</t>
    </r>
  </si>
  <si>
    <r>
      <rPr>
        <rFont val="Arial"/>
        <b/>
        <color rgb="FFFF0000"/>
        <sz val="9.0"/>
      </rPr>
      <t>Nota 4</t>
    </r>
    <r>
      <rPr>
        <rFont val="Arial"/>
        <color rgb="FFFF0000"/>
        <sz val="9.0"/>
      </rPr>
      <t>: Deverão, ainda, ser observados os ditames da Lei nº 12.506, de 2011 e seus impactos no custo quando das prorrogações contratuais.</t>
    </r>
  </si>
  <si>
    <r>
      <rPr>
        <rFont val="Arial"/>
        <b/>
        <color rgb="FFFF0000"/>
        <sz val="9.0"/>
      </rPr>
      <t>Nota 5</t>
    </r>
    <r>
      <rPr>
        <rFont val="Arial"/>
        <color rgb="FFFF0000"/>
        <sz val="9.0"/>
      </rPr>
      <t xml:space="preserve">: Na hipotese de demissão por justa causa o empregado perde o direito ao pagamento de 13° salário, férias e adicional de férias, como previsto no parágrafo único do art. 146 da CLT. Para estes casos,  na metodologia desta planilha, </t>
    </r>
    <r>
      <rPr>
        <rFont val="Arial"/>
        <b/>
        <color rgb="FFFF0000"/>
        <sz val="9.0"/>
      </rPr>
      <t>haverá o desconto dos valores que, por tratar-se de provisão mensal, deverão ser reduzidos da fatura da empresa contratada</t>
    </r>
    <r>
      <rPr>
        <rFont val="Arial"/>
        <color rgb="FFFF0000"/>
        <sz val="9.0"/>
      </rPr>
      <t>.</t>
    </r>
  </si>
  <si>
    <r>
      <rPr>
        <rFont val="Arial"/>
        <b/>
        <color rgb="FFFF0000"/>
        <sz val="9.0"/>
      </rPr>
      <t>Nota 6</t>
    </r>
    <r>
      <rPr>
        <rFont val="Arial"/>
        <color rgb="FFFF0000"/>
        <sz val="9.0"/>
      </rPr>
      <t>: Igualmente, o cômputo de custos com demissão por justa causa considera a probabilidade de ocorrência desta para provisionamento.</t>
    </r>
  </si>
  <si>
    <r>
      <rPr>
        <rFont val="Arial"/>
        <b/>
        <color rgb="FFFF0000"/>
        <sz val="9.0"/>
      </rPr>
      <t>Nota 7</t>
    </r>
    <r>
      <rPr>
        <rFont val="Arial"/>
        <color rgb="FFFF0000"/>
        <sz val="9.0"/>
      </rPr>
      <t>: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12.506/2011.</t>
    </r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</si>
  <si>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O Custo de reposição do profissional ausente refere-se ao custo necessário para substituir, no posto de trabalho, o profissional residente quando estiver em gozo de férias ou no caso de um das ausências legais previstas no art 473 da Consolidação das Leis do Trabalho.</t>
    </r>
  </si>
  <si>
    <r>
      <rPr>
        <rFont val="Arial"/>
        <b/>
        <color rgb="FFFF0000"/>
        <sz val="9.0"/>
      </rPr>
      <t>Nota 2</t>
    </r>
    <r>
      <rPr>
        <rFont val="Arial"/>
        <color rgb="FFFF0000"/>
        <sz val="9.0"/>
      </rPr>
      <t xml:space="preserve">: </t>
    </r>
    <r>
      <rPr>
        <rFont val="Arial"/>
        <b/>
        <color rgb="FFFF0000"/>
        <sz val="9.0"/>
      </rPr>
      <t>Caberá à licitante provisionar, conforme seu histórico, as incidências anuais (número de ocorrências) para cada categoria de afastamento.</t>
    </r>
  </si>
  <si>
    <r>
      <rPr>
        <rFont val="Arial"/>
        <b/>
        <color rgb="FFFF0000"/>
        <sz val="9.0"/>
      </rPr>
      <t>Nota 3</t>
    </r>
    <r>
      <rPr>
        <rFont val="Arial"/>
        <color rgb="FFFF0000"/>
        <sz val="9.0"/>
      </rPr>
      <t>: São computados, então, a probabilidade de dias de ausência para cobertura, conforme escala de trabalho mensal.</t>
    </r>
  </si>
  <si>
    <r>
      <rPr>
        <rFont val="Arial"/>
        <b/>
        <color rgb="FFFF0000"/>
        <sz val="9.0"/>
      </rPr>
      <t>Nota 4</t>
    </r>
    <r>
      <rPr>
        <rFont val="Arial"/>
        <color rgb="FFFF0000"/>
        <sz val="9.0"/>
      </rPr>
      <t xml:space="preserve">: Para jornadas jornadas 12x36h a necessidade de reposição incide somente em 50% do dias de ausência devido à escala. </t>
    </r>
  </si>
  <si>
    <r>
      <rPr>
        <rFont val="Arial"/>
        <b/>
        <color rgb="FFFF0000"/>
        <sz val="9.0"/>
      </rPr>
      <t>Nota 5</t>
    </r>
    <r>
      <rPr>
        <rFont val="Arial"/>
        <color rgb="FFFF0000"/>
        <sz val="9.0"/>
      </rPr>
      <t>: Na jornada 44h computa-se somente a reposição nos dias úteis, portanto, 69,04% da ausência total.</t>
    </r>
  </si>
  <si>
    <r>
      <rPr>
        <rFont val="Arial"/>
        <color theme="1"/>
        <sz val="9.0"/>
      </rPr>
      <t>Subst na cobertura de Ausência por Acidente de Trabalho</t>
    </r>
    <r>
      <rPr>
        <rFont val="Arial"/>
        <color rgb="FFFF0000"/>
        <sz val="9.0"/>
      </rPr>
      <t xml:space="preserve"> </t>
    </r>
  </si>
  <si>
    <r>
      <rPr>
        <rFont val="Arial"/>
        <b/>
        <color rgb="FFFF0000"/>
        <sz val="9.0"/>
      </rPr>
      <t xml:space="preserve">Nota 1: </t>
    </r>
    <r>
      <rPr>
        <rFont val="Arial"/>
        <b val="0"/>
        <color rgb="FFFF0000"/>
        <sz val="9.0"/>
      </rPr>
      <t xml:space="preserve">Os itens contemplados no módulo 4 se referem ao custo dos dias trabalhados pelo repositor/substituto, quando o empregado alocado na prestação de serviço estiver ausente, conforme as previsões estabelecidas na legislação. </t>
    </r>
    <r>
      <rPr>
        <rFont val="Arial"/>
        <b/>
        <color rgb="FFFF0000"/>
        <sz val="9.0"/>
      </rPr>
      <t>(Redação dada pela Instrução Normativa nº 7, de 2018)</t>
    </r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</si>
  <si>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Poderá a licitante detalhar no quadro acima todas as provisões para disponibilização dos uniformes aos seus empregados, conforme especificações e quantitativos mínimos previstos no Termo de Referência  ou, na sua ausência, na CCT. O preenchimento desse quadro por parte da licitante provisoriamente classificada em primeiro lugar não é obrigatório, porém facilita a avaliação de exequibilidade da proposta.</t>
    </r>
  </si>
  <si>
    <r>
      <rPr>
        <rFont val="Arial"/>
        <b/>
        <color rgb="FFFF0000"/>
        <sz val="10.0"/>
      </rPr>
      <t>Atenção</t>
    </r>
    <r>
      <rPr>
        <rFont val="Arial"/>
        <color rgb="FFFF0000"/>
        <sz val="10.0"/>
      </rPr>
      <t>: A licitante provisoriamente classificada em primeiro lugar deverá apresentar 1 (uma) planilha de custos e formação de preços para cada categoria ou função envolvida no objeto da contratação.</t>
    </r>
  </si>
  <si>
    <r>
      <rPr>
        <rFont val="Arial"/>
        <b/>
        <color rgb="FFFF0000"/>
        <sz val="10.0"/>
      </rPr>
      <t>Instrução 1</t>
    </r>
    <r>
      <rPr>
        <rFont val="Arial"/>
        <color rgb="FFFF0000"/>
        <sz val="10.0"/>
      </rPr>
      <t xml:space="preserve">: Para utilização deste modelo, </t>
    </r>
    <r>
      <rPr>
        <rFont val="Arial"/>
        <b/>
        <color rgb="FFFF0000"/>
        <sz val="10.0"/>
      </rPr>
      <t xml:space="preserve">preencher apenas os campos sombreados </t>
    </r>
    <r>
      <rPr>
        <rFont val="Arial"/>
        <b/>
        <color rgb="FF95B3D7"/>
        <sz val="10.0"/>
      </rPr>
      <t>em azul</t>
    </r>
    <r>
      <rPr>
        <rFont val="Arial"/>
        <color rgb="FFFF0000"/>
        <sz val="10.0"/>
      </rPr>
      <t>.</t>
    </r>
  </si>
  <si>
    <r>
      <rPr>
        <rFont val="Arial"/>
        <b/>
        <color rgb="FFFF0000"/>
        <sz val="10.0"/>
      </rPr>
      <t>Instrução 2</t>
    </r>
    <r>
      <rPr>
        <rFont val="Arial"/>
        <color rgb="FFFF0000"/>
        <sz val="10.0"/>
      </rPr>
      <t xml:space="preserve">: as planilhas de custos e formação de preços, bem como seus eventuais anexos (limpeza), devem ser entregues em conjunto com o "modelo para apresentação da proposta", anexo do Edital. </t>
    </r>
    <r>
      <rPr>
        <rFont val="Arial"/>
        <b/>
        <color rgb="FFFF0000"/>
        <sz val="10.0"/>
      </rPr>
      <t>Os textos destacados em vermelho podem ser excluídos da versão final</t>
    </r>
    <r>
      <rPr>
        <rFont val="Arial"/>
        <color rgb="FFFF0000"/>
        <sz val="10.0"/>
      </rPr>
      <t xml:space="preserve"> a ser assinada pelo representante legal da licitante e entregue para a CVM, visto tratar-se de meras instruções.</t>
    </r>
  </si>
  <si>
    <r>
      <rPr>
        <rFont val="Arial"/>
        <color theme="1"/>
        <sz val="10.0"/>
      </rPr>
      <t>Pregão Eletrônico CVM n.º</t>
    </r>
    <r>
      <rPr>
        <rFont val="Arial"/>
        <color theme="4"/>
        <sz val="10.0"/>
      </rPr>
      <t xml:space="preserve"> </t>
    </r>
  </si>
  <si>
    <t>Encanador</t>
  </si>
  <si>
    <r>
      <rPr>
        <rFont val="Arial"/>
        <b/>
        <color rgb="FFFF0000"/>
        <sz val="9.0"/>
      </rPr>
      <t xml:space="preserve">Nota 1: </t>
    </r>
    <r>
      <rPr>
        <rFont val="Arial"/>
        <b val="0"/>
        <color rgb="FFFF0000"/>
        <sz val="9.0"/>
      </rPr>
      <t xml:space="preserve">O Módulo 1 refere-se ao </t>
    </r>
    <r>
      <rPr>
        <rFont val="Arial"/>
        <b/>
        <color rgb="FFFF0000"/>
        <sz val="9.0"/>
      </rPr>
      <t>valor mensal devido ao empregado</t>
    </r>
    <r>
      <rPr>
        <rFont val="Arial"/>
        <b val="0"/>
        <color rgb="FFFF0000"/>
        <sz val="9.0"/>
      </rPr>
      <t xml:space="preserve"> pela prestação do serviço no período de 12 meses.</t>
    </r>
  </si>
  <si>
    <r>
      <rPr>
        <rFont val="Arial"/>
        <color theme="1"/>
        <sz val="10.0"/>
      </rPr>
      <t>13 (Décimo-terceiro) salário</t>
    </r>
    <r>
      <rPr>
        <rFont val="Arial"/>
        <color rgb="FFFF0000"/>
        <sz val="10.0"/>
      </rPr>
      <t xml:space="preserve"> </t>
    </r>
  </si>
  <si>
    <r>
      <rPr>
        <rFont val="Arial"/>
        <color theme="1"/>
        <sz val="10.0"/>
      </rPr>
      <t>Férias e Adicional de Férias</t>
    </r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</si>
  <si>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Como a planilha de custos e formação de preços é calculada </t>
    </r>
    <r>
      <rPr>
        <rFont val="Arial"/>
        <b val="0"/>
        <color rgb="FFFF0000"/>
        <sz val="9.0"/>
        <u/>
      </rPr>
      <t>mensalmente</t>
    </r>
    <r>
      <rPr>
        <rFont val="Arial"/>
        <b val="0"/>
        <color rgb="FFFF0000"/>
        <sz val="9.0"/>
      </rPr>
      <t xml:space="preserve">, provisiona-se proporcionalmente 1/12 (um doze avos) dos valores referentes a gratificação natalina, férias e adicional de férias. </t>
    </r>
    <r>
      <rPr>
        <rFont val="Arial"/>
        <b/>
        <color rgb="FFFF0000"/>
        <sz val="9.0"/>
      </rPr>
      <t>(Redação dada pela Instrução Normativa nº 7, de 2018)</t>
    </r>
  </si>
  <si>
    <r>
      <rPr>
        <rFont val="Arial"/>
        <b/>
        <color rgb="FFFF0000"/>
        <sz val="9.0"/>
      </rPr>
      <t>Nota 2:</t>
    </r>
    <r>
      <rPr>
        <rFont val="Arial"/>
        <b val="0"/>
        <color rgb="FFFF0000"/>
        <sz val="9.0"/>
      </rPr>
      <t xml:space="preserve"> O adicional de férias contido no Submódulo 2.1 corresponde a 1/3 (um terço) da remuneração que por sua vez é divido por 12 (doze) conforme Nota 1 acima.</t>
    </r>
  </si>
  <si>
    <r>
      <rPr>
        <rFont val="Arial"/>
        <b/>
        <color rgb="FFFF0000"/>
        <sz val="9.0"/>
      </rPr>
      <t>Nota 3:</t>
    </r>
    <r>
      <rPr>
        <rFont val="Arial"/>
        <b val="0"/>
        <color rgb="FFFF0000"/>
        <sz val="9.0"/>
      </rPr>
      <t xml:space="preserve"> Levando em consideração a vigência contratual prevista no art. 57 da Lei nº 8.666, de 23 de junho de 1993, a rubrica férias tem como objetivo principal suprir a necessidade do pagamento das férias remuneradas ao final do contrato de 12 meses. </t>
    </r>
    <r>
      <rPr>
        <rFont val="Arial"/>
        <b/>
        <color rgb="FFFF0000"/>
        <sz val="9.0"/>
      </rPr>
      <t>Esta rubrica, quando da prorrogação contratual, torna-se custo não renovável</t>
    </r>
    <r>
      <rPr>
        <rFont val="Arial"/>
        <b val="0"/>
        <color rgb="FFFF0000"/>
        <sz val="9.0"/>
      </rPr>
      <t xml:space="preserve">.  </t>
    </r>
    <r>
      <rPr>
        <rFont val="Arial"/>
        <b/>
        <color rgb="FFFF0000"/>
        <sz val="9.0"/>
      </rPr>
      <t>(Incluído pela Instrução Normativa nº 7, de 2018)</t>
    </r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</si>
  <si>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Os percentuais dos encargos previdenciários, do FGTS e demais contribuições são aqueles estabelecidos pela legislação vigente.</t>
    </r>
  </si>
  <si>
    <r>
      <rPr>
        <rFont val="Arial"/>
        <b/>
        <color rgb="FFFF0000"/>
        <sz val="9.0"/>
      </rPr>
      <t>Nota 2:</t>
    </r>
    <r>
      <rPr>
        <rFont val="Arial"/>
        <b val="0"/>
        <color rgb="FFFF0000"/>
        <sz val="9.0"/>
      </rPr>
      <t xml:space="preserve"> O SAT, a depender do grau de risco do serviço, irá variar entre 1%, para risco leve, de 2%, para risco médio, e de 3% de risco grave.</t>
    </r>
  </si>
  <si>
    <r>
      <rPr>
        <rFont val="Arial"/>
        <b/>
        <color rgb="FFFF0000"/>
        <sz val="9.0"/>
      </rPr>
      <t>Nota 3:</t>
    </r>
    <r>
      <rPr>
        <rFont val="Arial"/>
        <b val="0"/>
        <color rgb="FFFF0000"/>
        <sz val="9.0"/>
      </rPr>
      <t xml:space="preserve"> Esses percentuais incidem sobre o Módulo 1, o Submódulo 2.1. </t>
    </r>
    <r>
      <rPr>
        <rFont val="Arial"/>
        <b/>
        <color rgb="FFFF0000"/>
        <sz val="9.0"/>
      </rPr>
      <t>(Redação dada pela Instrução Normativa nº 7, de 2018)</t>
    </r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</si>
  <si>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O valor informado deverá ser o custo real do benefício (descontado o valor eventualmente pago pelo empregado).</t>
    </r>
  </si>
  <si>
    <r>
      <rPr>
        <rFont val="Arial"/>
        <b/>
        <color rgb="FFFF0000"/>
        <sz val="9.0"/>
      </rPr>
      <t xml:space="preserve">Nota 2: </t>
    </r>
    <r>
      <rPr>
        <rFont val="Arial"/>
        <b val="0"/>
        <color rgb="FFFF0000"/>
        <sz val="9.0"/>
      </rPr>
      <t>Observar a previsão dos benefícios contidos em Acordos, Convenções e Dissídios Coletivos de Trabalho e atentar-se ao disposto no art. 6º da Instrução Normativa SEGES/MPDG n.º 05/2017.</t>
    </r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</si>
  <si>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Quando ocorrer a demissão de uma trabalhador e a empresa não conceder prazo de aviso prévio, o trabalhador terá direito a receber o salário referente ao mês completo, conforme dispõe o art. 487 § 1º da CLT.</t>
    </r>
  </si>
  <si>
    <r>
      <rPr>
        <rFont val="Arial"/>
        <b/>
        <color rgb="FFFF0000"/>
        <sz val="9.0"/>
      </rPr>
      <t>Nota 2</t>
    </r>
    <r>
      <rPr>
        <rFont val="Arial"/>
        <color rgb="FFFF0000"/>
        <sz val="9.0"/>
      </rPr>
      <t>: A metodologia utilizada nesta planilha, assim como a metodologia da SEGES/MPDG, computa todos os direitos do trabalhador, aplicando a</t>
    </r>
    <r>
      <rPr>
        <rFont val="Arial"/>
        <b/>
        <color rgb="FFFF0000"/>
        <sz val="9.0"/>
      </rPr>
      <t xml:space="preserve"> proporcionalidade estimada de ocorrência de aviso prévio indenizado ou trabalhado</t>
    </r>
    <r>
      <rPr>
        <rFont val="Arial"/>
        <color rgb="FFFF0000"/>
        <sz val="9.0"/>
      </rPr>
      <t>, relizando provisionamento mensal do custo.</t>
    </r>
  </si>
  <si>
    <r>
      <rPr>
        <rFont val="Arial"/>
        <b/>
        <color rgb="FFFF0000"/>
        <sz val="9.0"/>
      </rPr>
      <t>Nota 3</t>
    </r>
    <r>
      <rPr>
        <rFont val="Arial"/>
        <color rgb="FFFF0000"/>
        <sz val="9.0"/>
      </rPr>
      <t>: Estes custos deverão ser apreciados atentamente nos casos de prorrogaçao contratual para verificar a necessidade de sua renovação ou não.</t>
    </r>
  </si>
  <si>
    <r>
      <rPr>
        <rFont val="Arial"/>
        <b/>
        <color rgb="FFFF0000"/>
        <sz val="9.0"/>
      </rPr>
      <t>Nota 4</t>
    </r>
    <r>
      <rPr>
        <rFont val="Arial"/>
        <color rgb="FFFF0000"/>
        <sz val="9.0"/>
      </rPr>
      <t>: Deverão, ainda, ser observados os ditames da Lei nº 12.506, de 2011 e seus impactos no custo quando das prorrogações contratuais.</t>
    </r>
  </si>
  <si>
    <r>
      <rPr>
        <rFont val="Arial"/>
        <b/>
        <color rgb="FFFF0000"/>
        <sz val="9.0"/>
      </rPr>
      <t>Nota 5</t>
    </r>
    <r>
      <rPr>
        <rFont val="Arial"/>
        <color rgb="FFFF0000"/>
        <sz val="9.0"/>
      </rPr>
      <t xml:space="preserve">: Na hipotese de demissão por justa causa o empregado perde o direito ao pagamento de 13° salário, férias e adicional de férias, como previsto no parágrafo único do art. 146 da CLT. Para estes casos,  na metodologia desta planilha, </t>
    </r>
    <r>
      <rPr>
        <rFont val="Arial"/>
        <b/>
        <color rgb="FFFF0000"/>
        <sz val="9.0"/>
      </rPr>
      <t>haverá o desconto dos valores que, por tratar-se de provisão mensal, deverão ser reduzidos da fatura da empresa contratada</t>
    </r>
    <r>
      <rPr>
        <rFont val="Arial"/>
        <color rgb="FFFF0000"/>
        <sz val="9.0"/>
      </rPr>
      <t>.</t>
    </r>
  </si>
  <si>
    <r>
      <rPr>
        <rFont val="Arial"/>
        <b/>
        <color rgb="FFFF0000"/>
        <sz val="9.0"/>
      </rPr>
      <t>Nota 6</t>
    </r>
    <r>
      <rPr>
        <rFont val="Arial"/>
        <color rgb="FFFF0000"/>
        <sz val="9.0"/>
      </rPr>
      <t>: Igualmente, o cômputo de custos com demissão por justa causa considera a probabilidade de ocorrência desta para provisionamento.</t>
    </r>
  </si>
  <si>
    <r>
      <rPr>
        <rFont val="Arial"/>
        <b/>
        <color rgb="FFFF0000"/>
        <sz val="9.0"/>
      </rPr>
      <t>Nota 7</t>
    </r>
    <r>
      <rPr>
        <rFont val="Arial"/>
        <color rgb="FFFF0000"/>
        <sz val="9.0"/>
      </rPr>
      <t>: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12.506/2011.</t>
    </r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</si>
  <si>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O Custo de reposição do profissional ausente refere-se ao custo necessário para substituir, no posto de trabalho, o profissional residente quando estiver em gozo de férias ou no caso de um das ausências legais previstas no art 473 da Consolidação das Leis do Trabalho.</t>
    </r>
  </si>
  <si>
    <r>
      <rPr>
        <rFont val="Arial"/>
        <b/>
        <color rgb="FFFF0000"/>
        <sz val="9.0"/>
      </rPr>
      <t>Nota 2</t>
    </r>
    <r>
      <rPr>
        <rFont val="Arial"/>
        <color rgb="FFFF0000"/>
        <sz val="9.0"/>
      </rPr>
      <t xml:space="preserve">: </t>
    </r>
    <r>
      <rPr>
        <rFont val="Arial"/>
        <b/>
        <color rgb="FFFF0000"/>
        <sz val="9.0"/>
      </rPr>
      <t>Caberá à licitante provisionar, conforme seu histórico, as incidências anuais (número de ocorrências) para cada categoria de afastamento.</t>
    </r>
  </si>
  <si>
    <r>
      <rPr>
        <rFont val="Arial"/>
        <b/>
        <color rgb="FFFF0000"/>
        <sz val="9.0"/>
      </rPr>
      <t>Nota 3</t>
    </r>
    <r>
      <rPr>
        <rFont val="Arial"/>
        <color rgb="FFFF0000"/>
        <sz val="9.0"/>
      </rPr>
      <t>: São computados, então, a probabilidade de dias de ausência para cobertura, conforme escala de trabalho mensal.</t>
    </r>
  </si>
  <si>
    <r>
      <rPr>
        <rFont val="Arial"/>
        <b/>
        <color rgb="FFFF0000"/>
        <sz val="9.0"/>
      </rPr>
      <t>Nota 4</t>
    </r>
    <r>
      <rPr>
        <rFont val="Arial"/>
        <color rgb="FFFF0000"/>
        <sz val="9.0"/>
      </rPr>
      <t xml:space="preserve">: Para jornadas jornadas 12x36h a necessidade de reposição incide somente em 50% do dias de ausência devido à escala. </t>
    </r>
  </si>
  <si>
    <r>
      <rPr>
        <rFont val="Arial"/>
        <b/>
        <color rgb="FFFF0000"/>
        <sz val="9.0"/>
      </rPr>
      <t>Nota 5</t>
    </r>
    <r>
      <rPr>
        <rFont val="Arial"/>
        <color rgb="FFFF0000"/>
        <sz val="9.0"/>
      </rPr>
      <t>: Na jornada 44h computa-se somente a reposição nos dias úteis, portanto, 69,04% da ausência total.</t>
    </r>
  </si>
  <si>
    <r>
      <rPr>
        <rFont val="Arial"/>
        <color theme="1"/>
        <sz val="9.0"/>
      </rPr>
      <t>Subst na cobertura de Ausência por Acidente de Trabalho</t>
    </r>
    <r>
      <rPr>
        <rFont val="Arial"/>
        <color rgb="FFFF0000"/>
        <sz val="9.0"/>
      </rPr>
      <t xml:space="preserve"> </t>
    </r>
  </si>
  <si>
    <r>
      <rPr>
        <rFont val="Arial"/>
        <b/>
        <color rgb="FFFF0000"/>
        <sz val="9.0"/>
      </rPr>
      <t xml:space="preserve">Nota 1: </t>
    </r>
    <r>
      <rPr>
        <rFont val="Arial"/>
        <b val="0"/>
        <color rgb="FFFF0000"/>
        <sz val="9.0"/>
      </rPr>
      <t xml:space="preserve">Os itens contemplados no módulo 4 se referem ao custo dos dias trabalhados pelo repositor/substituto, quando o empregado alocado na prestação de serviço estiver ausente, conforme as previsões estabelecidas na legislação. </t>
    </r>
    <r>
      <rPr>
        <rFont val="Arial"/>
        <b/>
        <color rgb="FFFF0000"/>
        <sz val="9.0"/>
      </rPr>
      <t>(Redação dada pela Instrução Normativa nº 7, de 2018)</t>
    </r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</si>
  <si>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Poderá a licitante detalhar no quadro acima todas as provisões para disponibilização dos uniformes aos seus empregados, conforme especificações e quantitativos mínimos previstos no Termo de Referência  ou, na sua ausência, na CCT. O preenchimento desse quadro por parte da licitante provisoriamente classificada em primeiro lugar não é obrigatório, porém facilita a avaliação de exequibilidade da proposta.</t>
    </r>
  </si>
  <si>
    <r>
      <rPr>
        <rFont val="Arial"/>
        <b/>
        <color rgb="FFFF0000"/>
        <sz val="10.0"/>
      </rPr>
      <t>Atenção</t>
    </r>
    <r>
      <rPr>
        <rFont val="Arial"/>
        <color rgb="FFFF0000"/>
        <sz val="10.0"/>
      </rPr>
      <t>: A licitante provisoriamente classificada em primeiro lugar deverá apresentar 1 (uma) planilha de custos e formação de preços para cada categoria ou função envolvida no objeto da contratação.</t>
    </r>
  </si>
  <si>
    <r>
      <rPr>
        <rFont val="Arial"/>
        <b/>
        <color rgb="FFFF0000"/>
        <sz val="10.0"/>
      </rPr>
      <t>Instrução 1</t>
    </r>
    <r>
      <rPr>
        <rFont val="Arial"/>
        <color rgb="FFFF0000"/>
        <sz val="10.0"/>
      </rPr>
      <t xml:space="preserve">: Para utilização deste modelo, </t>
    </r>
    <r>
      <rPr>
        <rFont val="Arial"/>
        <b/>
        <color rgb="FFFF0000"/>
        <sz val="10.0"/>
      </rPr>
      <t xml:space="preserve">preencher apenas os campos sombreados </t>
    </r>
    <r>
      <rPr>
        <rFont val="Arial"/>
        <b/>
        <color rgb="FF95B3D7"/>
        <sz val="10.0"/>
      </rPr>
      <t>em azul</t>
    </r>
    <r>
      <rPr>
        <rFont val="Arial"/>
        <color rgb="FFFF0000"/>
        <sz val="10.0"/>
      </rPr>
      <t>.</t>
    </r>
  </si>
  <si>
    <r>
      <rPr>
        <rFont val="Arial"/>
        <b/>
        <color rgb="FFFF0000"/>
        <sz val="10.0"/>
      </rPr>
      <t>Instrução 2</t>
    </r>
    <r>
      <rPr>
        <rFont val="Arial"/>
        <color rgb="FFFF0000"/>
        <sz val="10.0"/>
      </rPr>
      <t xml:space="preserve">: as planilhas de custos e formação de preços, bem como seus eventuais anexos (limpeza), devem ser entregues em conjunto com o "modelo para apresentação da proposta", anexo do Edital. </t>
    </r>
    <r>
      <rPr>
        <rFont val="Arial"/>
        <b/>
        <color rgb="FFFF0000"/>
        <sz val="10.0"/>
      </rPr>
      <t>Os textos destacados em vermelho podem ser excluídos da versão final</t>
    </r>
    <r>
      <rPr>
        <rFont val="Arial"/>
        <color rgb="FFFF0000"/>
        <sz val="10.0"/>
      </rPr>
      <t xml:space="preserve"> a ser assinada pelo representante legal da licitante e entregue para a CVM, visto tratar-se de meras instruções.</t>
    </r>
  </si>
  <si>
    <r>
      <rPr>
        <rFont val="Arial"/>
        <color theme="1"/>
        <sz val="10.0"/>
      </rPr>
      <t>Pregão Eletrônico CVM n.º</t>
    </r>
    <r>
      <rPr>
        <rFont val="Arial"/>
        <color theme="4"/>
        <sz val="10.0"/>
      </rPr>
      <t xml:space="preserve"> </t>
    </r>
  </si>
  <si>
    <t>Pedreiro</t>
  </si>
  <si>
    <r>
      <rPr>
        <rFont val="Arial"/>
        <b/>
        <color rgb="FFFF0000"/>
        <sz val="9.0"/>
      </rPr>
      <t xml:space="preserve">Nota 1: </t>
    </r>
    <r>
      <rPr>
        <rFont val="Arial"/>
        <b val="0"/>
        <color rgb="FFFF0000"/>
        <sz val="9.0"/>
      </rPr>
      <t xml:space="preserve">O Módulo 1 refere-se ao </t>
    </r>
    <r>
      <rPr>
        <rFont val="Arial"/>
        <b/>
        <color rgb="FFFF0000"/>
        <sz val="9.0"/>
      </rPr>
      <t>valor mensal devido ao empregado</t>
    </r>
    <r>
      <rPr>
        <rFont val="Arial"/>
        <b val="0"/>
        <color rgb="FFFF0000"/>
        <sz val="9.0"/>
      </rPr>
      <t xml:space="preserve"> pela prestação do serviço no período de 12 meses.</t>
    </r>
  </si>
  <si>
    <r>
      <rPr>
        <rFont val="Arial"/>
        <color theme="1"/>
        <sz val="10.0"/>
      </rPr>
      <t>13 (Décimo-terceiro) salário</t>
    </r>
    <r>
      <rPr>
        <rFont val="Arial"/>
        <color rgb="FFFF0000"/>
        <sz val="10.0"/>
      </rPr>
      <t xml:space="preserve"> </t>
    </r>
  </si>
  <si>
    <r>
      <rPr>
        <rFont val="Arial"/>
        <color theme="1"/>
        <sz val="10.0"/>
      </rPr>
      <t>Férias e Adicional de Férias</t>
    </r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</si>
  <si>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Como a planilha de custos e formação de preços é calculada </t>
    </r>
    <r>
      <rPr>
        <rFont val="Arial"/>
        <b val="0"/>
        <color rgb="FFFF0000"/>
        <sz val="9.0"/>
        <u/>
      </rPr>
      <t>mensalmente</t>
    </r>
    <r>
      <rPr>
        <rFont val="Arial"/>
        <b val="0"/>
        <color rgb="FFFF0000"/>
        <sz val="9.0"/>
      </rPr>
      <t xml:space="preserve">, provisiona-se proporcionalmente 1/12 (um doze avos) dos valores referentes a gratificação natalina, férias e adicional de férias. </t>
    </r>
    <r>
      <rPr>
        <rFont val="Arial"/>
        <b/>
        <color rgb="FFFF0000"/>
        <sz val="9.0"/>
      </rPr>
      <t>(Redação dada pela Instrução Normativa nº 7, de 2018)</t>
    </r>
  </si>
  <si>
    <r>
      <rPr>
        <rFont val="Arial"/>
        <b/>
        <color rgb="FFFF0000"/>
        <sz val="9.0"/>
      </rPr>
      <t>Nota 2:</t>
    </r>
    <r>
      <rPr>
        <rFont val="Arial"/>
        <b val="0"/>
        <color rgb="FFFF0000"/>
        <sz val="9.0"/>
      </rPr>
      <t xml:space="preserve"> O adicional de férias contido no Submódulo 2.1 corresponde a 1/3 (um terço) da remuneração que por sua vez é divido por 12 (doze) conforme Nota 1 acima.</t>
    </r>
  </si>
  <si>
    <r>
      <rPr>
        <rFont val="Arial"/>
        <b/>
        <color rgb="FFFF0000"/>
        <sz val="9.0"/>
      </rPr>
      <t>Nota 3:</t>
    </r>
    <r>
      <rPr>
        <rFont val="Arial"/>
        <b val="0"/>
        <color rgb="FFFF0000"/>
        <sz val="9.0"/>
      </rPr>
      <t xml:space="preserve"> Levando em consideração a vigência contratual prevista no art. 57 da Lei nº 8.666, de 23 de junho de 1993, a rubrica férias tem como objetivo principal suprir a necessidade do pagamento das férias remuneradas ao final do contrato de 12 meses. </t>
    </r>
    <r>
      <rPr>
        <rFont val="Arial"/>
        <b/>
        <color rgb="FFFF0000"/>
        <sz val="9.0"/>
      </rPr>
      <t>Esta rubrica, quando da prorrogação contratual, torna-se custo não renovável</t>
    </r>
    <r>
      <rPr>
        <rFont val="Arial"/>
        <b val="0"/>
        <color rgb="FFFF0000"/>
        <sz val="9.0"/>
      </rPr>
      <t xml:space="preserve">.  </t>
    </r>
    <r>
      <rPr>
        <rFont val="Arial"/>
        <b/>
        <color rgb="FFFF0000"/>
        <sz val="9.0"/>
      </rPr>
      <t>(Incluído pela Instrução Normativa nº 7, de 2018)</t>
    </r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</si>
  <si>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Os percentuais dos encargos previdenciários, do FGTS e demais contribuições são aqueles estabelecidos pela legislação vigente.</t>
    </r>
  </si>
  <si>
    <r>
      <rPr>
        <rFont val="Arial"/>
        <b/>
        <color rgb="FFFF0000"/>
        <sz val="9.0"/>
      </rPr>
      <t>Nota 2:</t>
    </r>
    <r>
      <rPr>
        <rFont val="Arial"/>
        <b val="0"/>
        <color rgb="FFFF0000"/>
        <sz val="9.0"/>
      </rPr>
      <t xml:space="preserve"> O SAT, a depender do grau de risco do serviço, irá variar entre 1%, para risco leve, de 2%, para risco médio, e de 3% de risco grave.</t>
    </r>
  </si>
  <si>
    <r>
      <rPr>
        <rFont val="Arial"/>
        <b/>
        <color rgb="FFFF0000"/>
        <sz val="9.0"/>
      </rPr>
      <t>Nota 3:</t>
    </r>
    <r>
      <rPr>
        <rFont val="Arial"/>
        <b val="0"/>
        <color rgb="FFFF0000"/>
        <sz val="9.0"/>
      </rPr>
      <t xml:space="preserve"> Esses percentuais incidem sobre o Módulo 1, o Submódulo 2.1. </t>
    </r>
    <r>
      <rPr>
        <rFont val="Arial"/>
        <b/>
        <color rgb="FFFF0000"/>
        <sz val="9.0"/>
      </rPr>
      <t>(Redação dada pela Instrução Normativa nº 7, de 2018)</t>
    </r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</si>
  <si>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O valor informado deverá ser o custo real do benefício (descontado o valor eventualmente pago pelo empregado).</t>
    </r>
  </si>
  <si>
    <r>
      <rPr>
        <rFont val="Arial"/>
        <b/>
        <color rgb="FFFF0000"/>
        <sz val="9.0"/>
      </rPr>
      <t xml:space="preserve">Nota 2: </t>
    </r>
    <r>
      <rPr>
        <rFont val="Arial"/>
        <b val="0"/>
        <color rgb="FFFF0000"/>
        <sz val="9.0"/>
      </rPr>
      <t>Observar a previsão dos benefícios contidos em Acordos, Convenções e Dissídios Coletivos de Trabalho e atentar-se ao disposto no art. 6º da Instrução Normativa SEGES/MPDG n.º 05/2017.</t>
    </r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</si>
  <si>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Quando ocorrer a demissão de uma trabalhador e a empresa não conceder prazo de aviso prévio, o trabalhador terá direito a receber o salário referente ao mês completo, conforme dispõe o art. 487 § 1º da CLT.</t>
    </r>
  </si>
  <si>
    <r>
      <rPr>
        <rFont val="Arial"/>
        <b/>
        <color rgb="FFFF0000"/>
        <sz val="9.0"/>
      </rPr>
      <t>Nota 2</t>
    </r>
    <r>
      <rPr>
        <rFont val="Arial"/>
        <color rgb="FFFF0000"/>
        <sz val="9.0"/>
      </rPr>
      <t>: A metodologia utilizada nesta planilha, assim como a metodologia da SEGES/MPDG, computa todos os direitos do trabalhador, aplicando a</t>
    </r>
    <r>
      <rPr>
        <rFont val="Arial"/>
        <b/>
        <color rgb="FFFF0000"/>
        <sz val="9.0"/>
      </rPr>
      <t xml:space="preserve"> proporcionalidade estimada de ocorrência de aviso prévio indenizado ou trabalhado</t>
    </r>
    <r>
      <rPr>
        <rFont val="Arial"/>
        <color rgb="FFFF0000"/>
        <sz val="9.0"/>
      </rPr>
      <t>, relizando provisionamento mensal do custo.</t>
    </r>
  </si>
  <si>
    <r>
      <rPr>
        <rFont val="Arial"/>
        <b/>
        <color rgb="FFFF0000"/>
        <sz val="9.0"/>
      </rPr>
      <t>Nota 3</t>
    </r>
    <r>
      <rPr>
        <rFont val="Arial"/>
        <color rgb="FFFF0000"/>
        <sz val="9.0"/>
      </rPr>
      <t>: Estes custos deverão ser apreciados atentamente nos casos de prorrogaçao contratual para verificar a necessidade de sua renovação ou não.</t>
    </r>
  </si>
  <si>
    <r>
      <rPr>
        <rFont val="Arial"/>
        <b/>
        <color rgb="FFFF0000"/>
        <sz val="9.0"/>
      </rPr>
      <t>Nota 4</t>
    </r>
    <r>
      <rPr>
        <rFont val="Arial"/>
        <color rgb="FFFF0000"/>
        <sz val="9.0"/>
      </rPr>
      <t>: Deverão, ainda, ser observados os ditames da Lei nº 12.506, de 2011 e seus impactos no custo quando das prorrogações contratuais.</t>
    </r>
  </si>
  <si>
    <r>
      <rPr>
        <rFont val="Arial"/>
        <b/>
        <color rgb="FFFF0000"/>
        <sz val="9.0"/>
      </rPr>
      <t>Nota 5</t>
    </r>
    <r>
      <rPr>
        <rFont val="Arial"/>
        <color rgb="FFFF0000"/>
        <sz val="9.0"/>
      </rPr>
      <t xml:space="preserve">: Na hipotese de demissão por justa causa o empregado perde o direito ao pagamento de 13° salário, férias e adicional de férias, como previsto no parágrafo único do art. 146 da CLT. Para estes casos,  na metodologia desta planilha, </t>
    </r>
    <r>
      <rPr>
        <rFont val="Arial"/>
        <b/>
        <color rgb="FFFF0000"/>
        <sz val="9.0"/>
      </rPr>
      <t>haverá o desconto dos valores que, por tratar-se de provisão mensal, deverão ser reduzidos da fatura da empresa contratada</t>
    </r>
    <r>
      <rPr>
        <rFont val="Arial"/>
        <color rgb="FFFF0000"/>
        <sz val="9.0"/>
      </rPr>
      <t>.</t>
    </r>
  </si>
  <si>
    <r>
      <rPr>
        <rFont val="Arial"/>
        <b/>
        <color rgb="FFFF0000"/>
        <sz val="9.0"/>
      </rPr>
      <t>Nota 6</t>
    </r>
    <r>
      <rPr>
        <rFont val="Arial"/>
        <color rgb="FFFF0000"/>
        <sz val="9.0"/>
      </rPr>
      <t>: Igualmente, o cômputo de custos com demissão por justa causa considera a probabilidade de ocorrência desta para provisionamento.</t>
    </r>
  </si>
  <si>
    <r>
      <rPr>
        <rFont val="Arial"/>
        <b/>
        <color rgb="FFFF0000"/>
        <sz val="9.0"/>
      </rPr>
      <t>Nota 7</t>
    </r>
    <r>
      <rPr>
        <rFont val="Arial"/>
        <color rgb="FFFF0000"/>
        <sz val="9.0"/>
      </rPr>
      <t>: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12.506/2011.</t>
    </r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</si>
  <si>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O Custo de reposição do profissional ausente refere-se ao custo necessário para substituir, no posto de trabalho, o profissional residente quando estiver em gozo de férias ou no caso de um das ausências legais previstas no art 473 da Consolidação das Leis do Trabalho.</t>
    </r>
  </si>
  <si>
    <r>
      <rPr>
        <rFont val="Arial"/>
        <b/>
        <color rgb="FFFF0000"/>
        <sz val="9.0"/>
      </rPr>
      <t>Nota 2</t>
    </r>
    <r>
      <rPr>
        <rFont val="Arial"/>
        <color rgb="FFFF0000"/>
        <sz val="9.0"/>
      </rPr>
      <t xml:space="preserve">: </t>
    </r>
    <r>
      <rPr>
        <rFont val="Arial"/>
        <b/>
        <color rgb="FFFF0000"/>
        <sz val="9.0"/>
      </rPr>
      <t>Caberá à licitante provisionar, conforme seu histórico, as incidências anuais (número de ocorrências) para cada categoria de afastamento.</t>
    </r>
  </si>
  <si>
    <r>
      <rPr>
        <rFont val="Arial"/>
        <b/>
        <color rgb="FFFF0000"/>
        <sz val="9.0"/>
      </rPr>
      <t>Nota 3</t>
    </r>
    <r>
      <rPr>
        <rFont val="Arial"/>
        <color rgb="FFFF0000"/>
        <sz val="9.0"/>
      </rPr>
      <t>: São computados, então, a probabilidade de dias de ausência para cobertura, conforme escala de trabalho mensal.</t>
    </r>
  </si>
  <si>
    <r>
      <rPr>
        <rFont val="Arial"/>
        <b/>
        <color rgb="FFFF0000"/>
        <sz val="9.0"/>
      </rPr>
      <t>Nota 4</t>
    </r>
    <r>
      <rPr>
        <rFont val="Arial"/>
        <color rgb="FFFF0000"/>
        <sz val="9.0"/>
      </rPr>
      <t xml:space="preserve">: Para jornadas jornadas 12x36h a necessidade de reposição incide somente em 50% do dias de ausência devido à escala. </t>
    </r>
  </si>
  <si>
    <r>
      <rPr>
        <rFont val="Arial"/>
        <b/>
        <color rgb="FFFF0000"/>
        <sz val="9.0"/>
      </rPr>
      <t>Nota 5</t>
    </r>
    <r>
      <rPr>
        <rFont val="Arial"/>
        <color rgb="FFFF0000"/>
        <sz val="9.0"/>
      </rPr>
      <t>: Na jornada 44h computa-se somente a reposição nos dias úteis, portanto, 69,04% da ausência total.</t>
    </r>
  </si>
  <si>
    <r>
      <rPr>
        <rFont val="Arial"/>
        <color theme="1"/>
        <sz val="9.0"/>
      </rPr>
      <t>Subst na cobertura de Ausência por Acidente de Trabalho</t>
    </r>
    <r>
      <rPr>
        <rFont val="Arial"/>
        <color rgb="FFFF0000"/>
        <sz val="9.0"/>
      </rPr>
      <t xml:space="preserve"> </t>
    </r>
  </si>
  <si>
    <r>
      <rPr>
        <rFont val="Arial"/>
        <b/>
        <color rgb="FFFF0000"/>
        <sz val="9.0"/>
      </rPr>
      <t xml:space="preserve">Nota 1: </t>
    </r>
    <r>
      <rPr>
        <rFont val="Arial"/>
        <b val="0"/>
        <color rgb="FFFF0000"/>
        <sz val="9.0"/>
      </rPr>
      <t xml:space="preserve">Os itens contemplados no módulo 4 se referem ao custo dos dias trabalhados pelo repositor/substituto, quando o empregado alocado na prestação de serviço estiver ausente, conforme as previsões estabelecidas na legislação. </t>
    </r>
    <r>
      <rPr>
        <rFont val="Arial"/>
        <b/>
        <color rgb="FFFF0000"/>
        <sz val="9.0"/>
      </rPr>
      <t>(Redação dada pela Instrução Normativa nº 7, de 2018)</t>
    </r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</si>
  <si>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Poderá a licitante detalhar no quadro acima todas as provisões para disponibilização dos uniformes aos seus empregados, conforme especificações e quantitativos mínimos previstos no Termo de Referência  ou, na sua ausência, na CCT. O preenchimento desse quadro por parte da licitante provisoriamente classificada em primeiro lugar não é obrigatório, porém facilita a avaliação de exequibilidade da proposta.</t>
    </r>
  </si>
  <si>
    <r>
      <rPr>
        <rFont val="Arial"/>
        <b/>
        <color rgb="FFFF0000"/>
        <sz val="10.0"/>
      </rPr>
      <t>Atenção</t>
    </r>
    <r>
      <rPr>
        <rFont val="Arial"/>
        <color rgb="FFFF0000"/>
        <sz val="10.0"/>
      </rPr>
      <t>: A licitante provisoriamente classificada em primeiro lugar deverá apresentar 1 (uma) planilha de custos e formação de preços para cada categoria ou função envolvida no objeto da contratação.</t>
    </r>
  </si>
  <si>
    <r>
      <rPr>
        <rFont val="Arial"/>
        <b/>
        <color rgb="FFFF0000"/>
        <sz val="10.0"/>
      </rPr>
      <t>Instrução 1</t>
    </r>
    <r>
      <rPr>
        <rFont val="Arial"/>
        <color rgb="FFFF0000"/>
        <sz val="10.0"/>
      </rPr>
      <t xml:space="preserve">: Para utilização deste modelo, </t>
    </r>
    <r>
      <rPr>
        <rFont val="Arial"/>
        <b/>
        <color rgb="FFFF0000"/>
        <sz val="10.0"/>
      </rPr>
      <t xml:space="preserve">preencher apenas os campos sombreados </t>
    </r>
    <r>
      <rPr>
        <rFont val="Arial"/>
        <b/>
        <color rgb="FF95B3D7"/>
        <sz val="10.0"/>
      </rPr>
      <t>em azul</t>
    </r>
    <r>
      <rPr>
        <rFont val="Arial"/>
        <color rgb="FFFF0000"/>
        <sz val="10.0"/>
      </rPr>
      <t>.</t>
    </r>
  </si>
  <si>
    <r>
      <rPr>
        <rFont val="Arial"/>
        <b/>
        <color rgb="FFFF0000"/>
        <sz val="10.0"/>
      </rPr>
      <t>Instrução 2</t>
    </r>
    <r>
      <rPr>
        <rFont val="Arial"/>
        <color rgb="FFFF0000"/>
        <sz val="10.0"/>
      </rPr>
      <t xml:space="preserve">: as planilhas de custos e formação de preços, bem como seus eventuais anexos (limpeza), devem ser entregues em conjunto com o "modelo para apresentação da proposta", anexo do Edital. </t>
    </r>
    <r>
      <rPr>
        <rFont val="Arial"/>
        <b/>
        <color rgb="FFFF0000"/>
        <sz val="10.0"/>
      </rPr>
      <t>Os textos destacados em vermelho podem ser excluídos da versão final</t>
    </r>
    <r>
      <rPr>
        <rFont val="Arial"/>
        <color rgb="FFFF0000"/>
        <sz val="10.0"/>
      </rPr>
      <t xml:space="preserve"> a ser assinada pelo representante legal da licitante e entregue para a CVM, visto tratar-se de meras instruções.</t>
    </r>
  </si>
  <si>
    <r>
      <rPr>
        <rFont val="Arial"/>
        <color theme="1"/>
        <sz val="10.0"/>
      </rPr>
      <t>Pregão Eletrônico CVM n.º</t>
    </r>
    <r>
      <rPr>
        <rFont val="Arial"/>
        <color theme="4"/>
        <sz val="10.0"/>
      </rPr>
      <t xml:space="preserve"> </t>
    </r>
  </si>
  <si>
    <t>Auxiliar</t>
  </si>
  <si>
    <r>
      <rPr>
        <rFont val="Arial"/>
        <b/>
        <color rgb="FFFF0000"/>
        <sz val="9.0"/>
      </rPr>
      <t xml:space="preserve">Nota 1: </t>
    </r>
    <r>
      <rPr>
        <rFont val="Arial"/>
        <b val="0"/>
        <color rgb="FFFF0000"/>
        <sz val="9.0"/>
      </rPr>
      <t xml:space="preserve">O Módulo 1 refere-se ao </t>
    </r>
    <r>
      <rPr>
        <rFont val="Arial"/>
        <b/>
        <color rgb="FFFF0000"/>
        <sz val="9.0"/>
      </rPr>
      <t>valor mensal devido ao empregado</t>
    </r>
    <r>
      <rPr>
        <rFont val="Arial"/>
        <b val="0"/>
        <color rgb="FFFF0000"/>
        <sz val="9.0"/>
      </rPr>
      <t xml:space="preserve"> pela prestação do serviço no período de 12 meses.</t>
    </r>
  </si>
  <si>
    <r>
      <rPr>
        <rFont val="Arial"/>
        <color theme="1"/>
        <sz val="10.0"/>
      </rPr>
      <t>13 (Décimo-terceiro) salário</t>
    </r>
    <r>
      <rPr>
        <rFont val="Arial"/>
        <color rgb="FFFF0000"/>
        <sz val="10.0"/>
      </rPr>
      <t xml:space="preserve"> </t>
    </r>
  </si>
  <si>
    <r>
      <rPr>
        <rFont val="Arial"/>
        <color theme="1"/>
        <sz val="10.0"/>
      </rPr>
      <t>Férias e Adicional de Férias</t>
    </r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</si>
  <si>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Como a planilha de custos e formação de preços é calculada </t>
    </r>
    <r>
      <rPr>
        <rFont val="Arial"/>
        <b val="0"/>
        <color rgb="FFFF0000"/>
        <sz val="9.0"/>
        <u/>
      </rPr>
      <t>mensalmente</t>
    </r>
    <r>
      <rPr>
        <rFont val="Arial"/>
        <b val="0"/>
        <color rgb="FFFF0000"/>
        <sz val="9.0"/>
      </rPr>
      <t xml:space="preserve">, provisiona-se proporcionalmente 1/12 (um doze avos) dos valores referentes a gratificação natalina, férias e adicional de férias. </t>
    </r>
    <r>
      <rPr>
        <rFont val="Arial"/>
        <b/>
        <color rgb="FFFF0000"/>
        <sz val="9.0"/>
      </rPr>
      <t>(Redação dada pela Instrução Normativa nº 7, de 2018)</t>
    </r>
  </si>
  <si>
    <r>
      <rPr>
        <rFont val="Arial"/>
        <b/>
        <color rgb="FFFF0000"/>
        <sz val="9.0"/>
      </rPr>
      <t>Nota 2:</t>
    </r>
    <r>
      <rPr>
        <rFont val="Arial"/>
        <b val="0"/>
        <color rgb="FFFF0000"/>
        <sz val="9.0"/>
      </rPr>
      <t xml:space="preserve"> O adicional de férias contido no Submódulo 2.1 corresponde a 1/3 (um terço) da remuneração que por sua vez é divido por 12 (doze) conforme Nota 1 acima.</t>
    </r>
  </si>
  <si>
    <r>
      <rPr>
        <rFont val="Arial"/>
        <b/>
        <color rgb="FFFF0000"/>
        <sz val="9.0"/>
      </rPr>
      <t>Nota 3:</t>
    </r>
    <r>
      <rPr>
        <rFont val="Arial"/>
        <b val="0"/>
        <color rgb="FFFF0000"/>
        <sz val="9.0"/>
      </rPr>
      <t xml:space="preserve"> Levando em consideração a vigência contratual prevista no art. 57 da Lei nº 8.666, de 23 de junho de 1993, a rubrica férias tem como objetivo principal suprir a necessidade do pagamento das férias remuneradas ao final do contrato de 12 meses. </t>
    </r>
    <r>
      <rPr>
        <rFont val="Arial"/>
        <b/>
        <color rgb="FFFF0000"/>
        <sz val="9.0"/>
      </rPr>
      <t>Esta rubrica, quando da prorrogação contratual, torna-se custo não renovável</t>
    </r>
    <r>
      <rPr>
        <rFont val="Arial"/>
        <b val="0"/>
        <color rgb="FFFF0000"/>
        <sz val="9.0"/>
      </rPr>
      <t xml:space="preserve">.  </t>
    </r>
    <r>
      <rPr>
        <rFont val="Arial"/>
        <b/>
        <color rgb="FFFF0000"/>
        <sz val="9.0"/>
      </rPr>
      <t>(Incluído pela Instrução Normativa nº 7, de 2018)</t>
    </r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</si>
  <si>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Os percentuais dos encargos previdenciários, do FGTS e demais contribuições são aqueles estabelecidos pela legislação vigente.</t>
    </r>
  </si>
  <si>
    <r>
      <rPr>
        <rFont val="Arial"/>
        <b/>
        <color rgb="FFFF0000"/>
        <sz val="9.0"/>
      </rPr>
      <t>Nota 2:</t>
    </r>
    <r>
      <rPr>
        <rFont val="Arial"/>
        <b val="0"/>
        <color rgb="FFFF0000"/>
        <sz val="9.0"/>
      </rPr>
      <t xml:space="preserve"> O SAT, a depender do grau de risco do serviço, irá variar entre 1%, para risco leve, de 2%, para risco médio, e de 3% de risco grave.</t>
    </r>
  </si>
  <si>
    <r>
      <rPr>
        <rFont val="Arial"/>
        <b/>
        <color rgb="FFFF0000"/>
        <sz val="9.0"/>
      </rPr>
      <t>Nota 3:</t>
    </r>
    <r>
      <rPr>
        <rFont val="Arial"/>
        <b val="0"/>
        <color rgb="FFFF0000"/>
        <sz val="9.0"/>
      </rPr>
      <t xml:space="preserve"> Esses percentuais incidem sobre o Módulo 1, o Submódulo 2.1. </t>
    </r>
    <r>
      <rPr>
        <rFont val="Arial"/>
        <b/>
        <color rgb="FFFF0000"/>
        <sz val="9.0"/>
      </rPr>
      <t>(Redação dada pela Instrução Normativa nº 7, de 2018)</t>
    </r>
  </si>
  <si>
    <r>
      <rPr>
        <rFont val="Arial"/>
        <b/>
        <color rgb="FFFF0000"/>
        <sz val="9.0"/>
      </rPr>
      <t>Nota 1:</t>
    </r>
    <r>
      <rPr>
        <rFont val="Arial"/>
        <b val="0"/>
        <color rgb="FFFF0000"/>
        <sz val="9.0"/>
      </rPr>
      <t xml:space="preserve"> O valor informado deverá ser o custo real do benefício (descontado o valor eventualmente pago pelo empregado).</t>
    </r>
  </si>
  <si>
    <r>
      <rPr>
        <rFont val="Arial"/>
        <b/>
        <color rgb="FFFF0000"/>
        <sz val="9.0"/>
      </rPr>
      <t xml:space="preserve">Nota 2: </t>
    </r>
    <r>
      <rPr>
        <rFont val="Arial"/>
        <b val="0"/>
        <color rgb="FFFF0000"/>
        <sz val="9.0"/>
      </rPr>
      <t>Observar a previsão dos benefícios contidos em Acordos, Convenções e Dissídios Coletivos de Trabalho e atentar-se ao disposto no art. 6º da Instrução Normativa SEGES/MPDG n.º 05/2017.</t>
    </r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</si>
  <si>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Quando ocorrer a demissão de uma trabalhador e a empresa não conceder prazo de aviso prévio, o trabalhador terá direito a receber o salário referente ao mês completo, conforme dispõe o art. 487 § 1º da CLT.</t>
    </r>
  </si>
  <si>
    <r>
      <rPr>
        <rFont val="Arial"/>
        <b/>
        <color rgb="FFFF0000"/>
        <sz val="9.0"/>
      </rPr>
      <t>Nota 2</t>
    </r>
    <r>
      <rPr>
        <rFont val="Arial"/>
        <color rgb="FFFF0000"/>
        <sz val="9.0"/>
      </rPr>
      <t>: A metodologia utilizada nesta planilha, assim como a metodologia da SEGES/MPDG, computa todos os direitos do trabalhador, aplicando a</t>
    </r>
    <r>
      <rPr>
        <rFont val="Arial"/>
        <b/>
        <color rgb="FFFF0000"/>
        <sz val="9.0"/>
      </rPr>
      <t xml:space="preserve"> proporcionalidade estimada de ocorrência de aviso prévio indenizado ou trabalhado</t>
    </r>
    <r>
      <rPr>
        <rFont val="Arial"/>
        <color rgb="FFFF0000"/>
        <sz val="9.0"/>
      </rPr>
      <t>, relizando provisionamento mensal do custo.</t>
    </r>
  </si>
  <si>
    <r>
      <rPr>
        <rFont val="Arial"/>
        <b/>
        <color rgb="FFFF0000"/>
        <sz val="9.0"/>
      </rPr>
      <t>Nota 3</t>
    </r>
    <r>
      <rPr>
        <rFont val="Arial"/>
        <color rgb="FFFF0000"/>
        <sz val="9.0"/>
      </rPr>
      <t>: Estes custos deverão ser apreciados atentamente nos casos de prorrogaçao contratual para verificar a necessidade de sua renovação ou não.</t>
    </r>
  </si>
  <si>
    <r>
      <rPr>
        <rFont val="Arial"/>
        <b/>
        <color rgb="FFFF0000"/>
        <sz val="9.0"/>
      </rPr>
      <t>Nota 4</t>
    </r>
    <r>
      <rPr>
        <rFont val="Arial"/>
        <color rgb="FFFF0000"/>
        <sz val="9.0"/>
      </rPr>
      <t>: Deverão, ainda, ser observados os ditames da Lei nº 12.506, de 2011 e seus impactos no custo quando das prorrogações contratuais.</t>
    </r>
  </si>
  <si>
    <r>
      <rPr>
        <rFont val="Arial"/>
        <b/>
        <color rgb="FFFF0000"/>
        <sz val="9.0"/>
      </rPr>
      <t>Nota 5</t>
    </r>
    <r>
      <rPr>
        <rFont val="Arial"/>
        <color rgb="FFFF0000"/>
        <sz val="9.0"/>
      </rPr>
      <t xml:space="preserve">: Na hipotese de demissão por justa causa o empregado perde o direito ao pagamento de 13° salário, férias e adicional de férias, como previsto no parágrafo único do art. 146 da CLT. Para estes casos,  na metodologia desta planilha, </t>
    </r>
    <r>
      <rPr>
        <rFont val="Arial"/>
        <b/>
        <color rgb="FFFF0000"/>
        <sz val="9.0"/>
      </rPr>
      <t>haverá o desconto dos valores que, por tratar-se de provisão mensal, deverão ser reduzidos da fatura da empresa contratada</t>
    </r>
    <r>
      <rPr>
        <rFont val="Arial"/>
        <color rgb="FFFF0000"/>
        <sz val="9.0"/>
      </rPr>
      <t>.</t>
    </r>
  </si>
  <si>
    <r>
      <rPr>
        <rFont val="Arial"/>
        <b/>
        <color rgb="FFFF0000"/>
        <sz val="9.0"/>
      </rPr>
      <t>Nota 6</t>
    </r>
    <r>
      <rPr>
        <rFont val="Arial"/>
        <color rgb="FFFF0000"/>
        <sz val="9.0"/>
      </rPr>
      <t>: Igualmente, o cômputo de custos com demissão por justa causa considera a probabilidade de ocorrência desta para provisionamento.</t>
    </r>
  </si>
  <si>
    <r>
      <rPr>
        <rFont val="Arial"/>
        <b/>
        <color rgb="FFFF0000"/>
        <sz val="9.0"/>
      </rPr>
      <t>Nota 7</t>
    </r>
    <r>
      <rPr>
        <rFont val="Arial"/>
        <color rgb="FFFF0000"/>
        <sz val="9.0"/>
      </rPr>
      <t>: A parcela mensal a título de aviso prévio trabalhado será no percentual máximo de 1,94% no primeiro ano, e, em caso de prorrogação do contrato, o percentual máximo dessa parcela será de 0,194% a cada ano de prorrogação, a ser incluído por ocasião da formulação do aditivo da prorrogação do contrato, conforme a Lei 12.506/2011.</t>
    </r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</si>
  <si>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O Custo de reposição do profissional ausente refere-se ao custo necessário para substituir, no posto de trabalho, o profissional residente quando estiver em gozo de férias ou no caso de um das ausências legais previstas no art 473 da Consolidação das Leis do Trabalho.</t>
    </r>
  </si>
  <si>
    <r>
      <rPr>
        <rFont val="Arial"/>
        <b/>
        <color rgb="FFFF0000"/>
        <sz val="9.0"/>
      </rPr>
      <t>Nota 2</t>
    </r>
    <r>
      <rPr>
        <rFont val="Arial"/>
        <color rgb="FFFF0000"/>
        <sz val="9.0"/>
      </rPr>
      <t xml:space="preserve">: </t>
    </r>
    <r>
      <rPr>
        <rFont val="Arial"/>
        <b/>
        <color rgb="FFFF0000"/>
        <sz val="9.0"/>
      </rPr>
      <t>Caberá à licitante provisionar, conforme seu histórico, as incidências anuais (número de ocorrências) para cada categoria de afastamento.</t>
    </r>
  </si>
  <si>
    <r>
      <rPr>
        <rFont val="Arial"/>
        <b/>
        <color rgb="FFFF0000"/>
        <sz val="9.0"/>
      </rPr>
      <t>Nota 3</t>
    </r>
    <r>
      <rPr>
        <rFont val="Arial"/>
        <color rgb="FFFF0000"/>
        <sz val="9.0"/>
      </rPr>
      <t>: São computados, então, a probabilidade de dias de ausência para cobertura, conforme escala de trabalho mensal.</t>
    </r>
  </si>
  <si>
    <r>
      <rPr>
        <rFont val="Arial"/>
        <b/>
        <color rgb="FFFF0000"/>
        <sz val="9.0"/>
      </rPr>
      <t>Nota 4</t>
    </r>
    <r>
      <rPr>
        <rFont val="Arial"/>
        <color rgb="FFFF0000"/>
        <sz val="9.0"/>
      </rPr>
      <t xml:space="preserve">: Para jornadas jornadas 12x36h a necessidade de reposição incide somente em 50% do dias de ausência devido à escala. </t>
    </r>
  </si>
  <si>
    <r>
      <rPr>
        <rFont val="Arial"/>
        <b/>
        <color rgb="FFFF0000"/>
        <sz val="9.0"/>
      </rPr>
      <t>Nota 5</t>
    </r>
    <r>
      <rPr>
        <rFont val="Arial"/>
        <color rgb="FFFF0000"/>
        <sz val="9.0"/>
      </rPr>
      <t>: Na jornada 44h computa-se somente a reposição nos dias úteis, portanto, 69,04% da ausência total.</t>
    </r>
  </si>
  <si>
    <r>
      <rPr>
        <rFont val="Arial"/>
        <color theme="1"/>
        <sz val="9.0"/>
      </rPr>
      <t>Subst na cobertura de Ausência por Acidente de Trabalho</t>
    </r>
    <r>
      <rPr>
        <rFont val="Arial"/>
        <color rgb="FFFF0000"/>
        <sz val="9.0"/>
      </rPr>
      <t xml:space="preserve"> </t>
    </r>
  </si>
  <si>
    <r>
      <rPr>
        <rFont val="Arial"/>
        <b/>
        <color rgb="FFFF0000"/>
        <sz val="9.0"/>
      </rPr>
      <t xml:space="preserve">Nota 1: </t>
    </r>
    <r>
      <rPr>
        <rFont val="Arial"/>
        <b val="0"/>
        <color rgb="FFFF0000"/>
        <sz val="9.0"/>
      </rPr>
      <t xml:space="preserve">Os itens contemplados no módulo 4 se referem ao custo dos dias trabalhados pelo repositor/substituto, quando o empregado alocado na prestação de serviço estiver ausente, conforme as previsões estabelecidas na legislação. </t>
    </r>
    <r>
      <rPr>
        <rFont val="Arial"/>
        <b/>
        <color rgb="FFFF0000"/>
        <sz val="9.0"/>
      </rPr>
      <t>(Redação dada pela Instrução Normativa nº 7, de 2018)</t>
    </r>
  </si>
  <si>
    <r>
      <rPr>
        <rFont val="Arial"/>
        <b/>
        <color rgb="FFFF0000"/>
        <sz val="9.0"/>
      </rPr>
      <t>Nota 1</t>
    </r>
    <r>
      <rPr>
        <rFont val="Arial"/>
        <color rgb="FFFF0000"/>
        <sz val="9.0"/>
      </rPr>
      <t>: Poderá a licitante detalhar no quadro acima todas as provisões para disponibilização dos uniformes aos seus empregados, conforme especificações e quantitativos mínimos previstos no Termo de Referência  ou, na sua ausência, na CCT. O preenchimento desse quadro por parte da licitante provisoriamente classificada em primeiro lugar não é obrigatório, porém facilita a avaliação de exequibilidade da proposta.</t>
    </r>
  </si>
  <si>
    <t>Uniformes e EPI'S</t>
  </si>
  <si>
    <t>EPI  e EPC</t>
  </si>
  <si>
    <t>ITEM</t>
  </si>
  <si>
    <t>DESCRIÇÃO DA PEÇA DO UNIFORME</t>
  </si>
  <si>
    <t>QUANT. ANUAL</t>
  </si>
  <si>
    <t>PREÇO UNIT. (R$)</t>
  </si>
  <si>
    <t>PREÇO TOTAL (R$)</t>
  </si>
  <si>
    <t>Bata em brim, com emblema da empresa e com bolsos</t>
  </si>
  <si>
    <t>Calça em brim, com emblema da empresa</t>
  </si>
  <si>
    <t>Bota, raspa de couro, de 1ª qualidade</t>
  </si>
  <si>
    <t>Par de meias de algodão</t>
  </si>
  <si>
    <t>CUSTO ANUAL COM UNIFORMES (R$)</t>
  </si>
  <si>
    <t>CUSTO MENSAL COM UNIFORMES (R$)</t>
  </si>
  <si>
    <t>QUANTIDADE DE POSTOS</t>
  </si>
  <si>
    <t>CUSTO MENSAL COM UNIFORMES POR POSTO (R$)</t>
  </si>
  <si>
    <t>DESCRIÇÃO DO EPI / EPC</t>
  </si>
  <si>
    <t>UNID.</t>
  </si>
  <si>
    <t>Capacete de segurança c/ jugular;</t>
  </si>
  <si>
    <t>UND</t>
  </si>
  <si>
    <t>Óculos de proteção;</t>
  </si>
  <si>
    <r>
      <rPr>
        <rFont val="Arial"/>
        <color rgb="FF000000"/>
        <sz val="9.0"/>
      </rPr>
      <t xml:space="preserve">Protetor auricular tipo </t>
    </r>
    <r>
      <rPr>
        <rFont val="Arial"/>
        <i/>
        <color rgb="FF000000"/>
        <sz val="9.0"/>
      </rPr>
      <t>plug</t>
    </r>
    <r>
      <rPr>
        <rFont val="Arial"/>
        <color rgb="FF000000"/>
        <sz val="9.0"/>
      </rPr>
      <t>;</t>
    </r>
  </si>
  <si>
    <t>Protetor auricular tipo concha;</t>
  </si>
  <si>
    <t>Respirador descartável em fibra sintética;</t>
  </si>
  <si>
    <t>Luvas de malha;</t>
  </si>
  <si>
    <t>PAR</t>
  </si>
  <si>
    <t>Luvas de látex;</t>
  </si>
  <si>
    <t>Luvas isolantes de borracha p/ eletricista;</t>
  </si>
  <si>
    <t>Botas de segurança de PVC, 07 léguas;</t>
  </si>
  <si>
    <t>Cinto de segurança c/ talabarte (para atividades desenvolvidas em alturas superiores a 02 metros).</t>
  </si>
  <si>
    <t>CJ</t>
  </si>
  <si>
    <t>Cinturão abdominal lombar;</t>
  </si>
  <si>
    <t>Conjunto de vestimentas anti-chamas NR-10</t>
  </si>
  <si>
    <t>Cone de sinalização fabricado em polietileno, com refletivo e altura de 75 cm;</t>
  </si>
  <si>
    <t>Balizador para tapume / cerquite de 1,2 m, fabricado em polietileno, com refletivo adesivo;</t>
  </si>
  <si>
    <t>Cavalete plástico, desmontável, fabricado em polietileno, c/ 1,03 m de altura;</t>
  </si>
  <si>
    <t>Fita zebrada para sinalização e isolamento de áreas 7 cm x 200 m;</t>
  </si>
  <si>
    <t>ROLO</t>
  </si>
  <si>
    <t>Tela tapume, fabricada em polietileno, 1,2 m x 50 m.</t>
  </si>
  <si>
    <t>CUSTO ANUAL COM EPI'S E EPC'S (R$)</t>
  </si>
  <si>
    <t>CUSTO MENSAL COM EPI'S E EPC'S (R$)</t>
  </si>
  <si>
    <t>CUSTO MENSAL COM EPI'S E EPC'S POR POSTO (R$)</t>
  </si>
  <si>
    <t>DESCRIÇÃO DA FERRAMENTA / EQUIPAMENTO</t>
  </si>
  <si>
    <t>QUANT.</t>
  </si>
  <si>
    <t>CUSTO UNIT. DE AQUISIÇÃO (R$)</t>
  </si>
  <si>
    <t>TAXA ANUAL DE DEPRECIAÇÃO (R$)¹</t>
  </si>
  <si>
    <t>VALOR ANUAL DEPRECIAÇÃO (R$)</t>
  </si>
  <si>
    <t>Alicate de bico 6” com cabo isolado para 1.000 V</t>
  </si>
  <si>
    <t>Alicate universal eletricista 8” com cabo isolado para 1.000 V</t>
  </si>
  <si>
    <t>Alicate prensa terminais manual 10 a 35 mm²</t>
  </si>
  <si>
    <t>Alicate crimpador RJ45</t>
  </si>
  <si>
    <t>Alicate hidráulico prensa terminais 10 a 300 mm²</t>
  </si>
  <si>
    <t>Jogo de serras copo 3/4" a 2 1/2"</t>
  </si>
  <si>
    <t>Alicate amperímetro digital</t>
  </si>
  <si>
    <t>Arco de serra 12"</t>
  </si>
  <si>
    <t>Lâmina de serra</t>
  </si>
  <si>
    <t>Jogo de broca de vídea de 03 mm a 12 mm</t>
  </si>
  <si>
    <t>Pá de bico com cabo de madeira 120 cm</t>
  </si>
  <si>
    <t>Jogo de chave Phillips (03x75 / 5x10 / 06x125 mm) com ponta fosfatizada e magnetizada</t>
  </si>
  <si>
    <t>Lanterna grande recarregável</t>
  </si>
  <si>
    <t>Jogo de chaves combinadas (06 a 17 mm)</t>
  </si>
  <si>
    <t>Alavanca sextavada, comprimento = 2,10 m</t>
  </si>
  <si>
    <t>Cavadeira articulada, com cabo de madeira 120 cm</t>
  </si>
  <si>
    <t>Caixa para ferramentas 5 gavetas, com cadeado</t>
  </si>
  <si>
    <t>Martelo tipo bola 250 g, com cabo 30 cm</t>
  </si>
  <si>
    <t>Trena metálica 05 m</t>
  </si>
  <si>
    <t>Caneta teste 12 a 1.000 V</t>
  </si>
  <si>
    <t>Picareta com cabo de madeira 90 cm</t>
  </si>
  <si>
    <r>
      <rPr>
        <rFont val="Arial"/>
        <color rgb="FF000000"/>
        <sz val="9.0"/>
      </rPr>
      <t xml:space="preserve">Furadeira 450 W x 3500 V </t>
    </r>
    <r>
      <rPr>
        <rFont val="Arial"/>
        <i/>
        <color rgb="FF000000"/>
        <sz val="9.0"/>
      </rPr>
      <t>auto reverse</t>
    </r>
  </si>
  <si>
    <t>Torquês 8”</t>
  </si>
  <si>
    <t>Desempenadeira de madeira nº 14</t>
  </si>
  <si>
    <t>Desempenadeira de aço</t>
  </si>
  <si>
    <t>Martelo p/ pedreiro, 02 cortes</t>
  </si>
  <si>
    <t>Colher de pedreiro nº 10</t>
  </si>
  <si>
    <t>Linha de pedreiro 100 m</t>
  </si>
  <si>
    <t>Nível de madeira 30 cm</t>
  </si>
  <si>
    <t>Mangueira de nível 10 m, D = 08 mm</t>
  </si>
  <si>
    <t>Régua de alumínio 2 m</t>
  </si>
  <si>
    <t>Ponteiro</t>
  </si>
  <si>
    <t>Talhadeira</t>
  </si>
  <si>
    <t>Marreta 01 kg</t>
  </si>
  <si>
    <t>Prumo nº 05</t>
  </si>
  <si>
    <t>Espátula p/ pintura</t>
  </si>
  <si>
    <t>Pistola para pintura conforme tipo</t>
  </si>
  <si>
    <t>Bandeja (tabuleiro) para tinta</t>
  </si>
  <si>
    <t>Caçamba para pintura (balde)</t>
  </si>
  <si>
    <t>Suporte para rolo de pintura</t>
  </si>
  <si>
    <t>Desempenadeira PVC para textura rústica</t>
  </si>
  <si>
    <t>Alicate bomba d’água</t>
  </si>
  <si>
    <t>Desentupidor manual tipo sucção</t>
  </si>
  <si>
    <t>Alicate universal</t>
  </si>
  <si>
    <t>Jogo de brocas de aço rápido 01 até 13 mm</t>
  </si>
  <si>
    <t>Pá quadrada com cabo de madeira 120 cm</t>
  </si>
  <si>
    <t>Escada doméstica (02 lances) de 12 degraus</t>
  </si>
  <si>
    <t>Escada 19 degraus extensível de fibra de vidro</t>
  </si>
  <si>
    <t>Painel/módulo de andaime metálico tubular de encaixe, com largura de 1,5 m e altura de 1,0 m</t>
  </si>
  <si>
    <r>
      <rPr>
        <rFont val="Arial"/>
        <color rgb="FF000000"/>
        <sz val="9.0"/>
      </rPr>
      <t xml:space="preserve">Jogo de chave </t>
    </r>
    <r>
      <rPr>
        <rFont val="Arial"/>
        <i/>
        <color rgb="FF000000"/>
        <sz val="9.0"/>
      </rPr>
      <t>allen</t>
    </r>
    <r>
      <rPr>
        <rFont val="Arial"/>
        <color rgb="FF000000"/>
        <sz val="9.0"/>
      </rPr>
      <t xml:space="preserve"> 1/16" a 1/2"</t>
    </r>
  </si>
  <si>
    <t>Chave de grifo 36”</t>
  </si>
  <si>
    <t>Jogo de chave de soquetes até 32 mm</t>
  </si>
  <si>
    <t>Furadeira de impacto, mandril de ½”, potência 500 W</t>
  </si>
  <si>
    <t>Enxada com cabo 2 ½”</t>
  </si>
  <si>
    <t>TOTAL ANUAL (R$)</t>
  </si>
  <si>
    <t>TOTAL MENSAL (R$)</t>
  </si>
  <si>
    <t>VALOR MENSAL POR POSTO (R$)</t>
  </si>
  <si>
    <t>Nota¹: Taxas anuais de depreciação conforme Anexo III da Instrução Normativa RFB Nº 1700, de 14 de março de 2017.</t>
  </si>
  <si>
    <t>GRUPO</t>
  </si>
  <si>
    <t>DESCRIÇÃO</t>
  </si>
  <si>
    <t>Unidade</t>
  </si>
  <si>
    <t>Quant.</t>
  </si>
  <si>
    <t>Valor Unitário (R$)</t>
  </si>
  <si>
    <t>Valor Total (R$)</t>
  </si>
  <si>
    <t>Desconto Mínimo a ser aplicado sobre a tabela SINAPI (%)</t>
  </si>
  <si>
    <t>Valor Total com desconto (R$)</t>
  </si>
  <si>
    <t>Serviços continuados de manutenção predial, com dedicação exclusiva de mão de obra</t>
  </si>
  <si>
    <t>Mês</t>
  </si>
  <si>
    <r>
      <rPr>
        <rFont val="Arial"/>
        <b/>
        <color theme="1"/>
        <sz val="9.0"/>
      </rPr>
      <t>R$ 308.739,48</t>
    </r>
    <r>
      <rPr>
        <rFont val="Arial"/>
        <b/>
        <color rgb="FFFF0000"/>
        <sz val="9.0"/>
      </rPr>
      <t>*</t>
    </r>
  </si>
  <si>
    <t>Valor Proposto por Empregado (B)</t>
  </si>
  <si>
    <t>Qtde. de Empregados por Posto (C)</t>
  </si>
  <si>
    <t>Qtde. de Postos (E)</t>
  </si>
  <si>
    <t>Valor Total do Serviço (F) = (D x E)</t>
  </si>
  <si>
    <t>I</t>
  </si>
  <si>
    <t>Manutenção Predial</t>
  </si>
  <si>
    <t>Supervisor de construções e manutenção</t>
  </si>
  <si>
    <t>Eletricista de instalações (edifícios)</t>
  </si>
  <si>
    <t>Auxiliar de manutenção predial (meio profissional)</t>
  </si>
  <si>
    <t>Fornecimento de materiais para serviços de manutenção predial, sob demanda, conforme tabela SINAPI</t>
  </si>
  <si>
    <r>
      <rPr>
        <rFont val="Arial"/>
        <b/>
        <color theme="1"/>
        <sz val="10.0"/>
      </rPr>
      <t>1,67%</t>
    </r>
    <r>
      <rPr>
        <rFont val="Arial"/>
        <b/>
        <color rgb="FFFF0000"/>
        <sz val="10.0"/>
      </rPr>
      <t>**</t>
    </r>
  </si>
  <si>
    <t>Serviços Eventuais sob demanda, conforme Tabela SINAPI</t>
  </si>
  <si>
    <t>VALOR GLOBAL ESTIMADO</t>
  </si>
  <si>
    <t>* O percentual de desconto não incide sobre o item 01, que resultará do preenchimento da planilha de composição de custos.</t>
  </si>
  <si>
    <t>** O percentual de desconto utilizado nesta proposta será o mesmo aplicado em cada serviço executado durante a vigência do contrato.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</si>
</sst>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0.000%"/>
    <numFmt numFmtId="167" formatCode="_-* #,##0.00_-;\-* #,##0.00_-;_-* &quot;-&quot;??_-;_-@"/>
    <numFmt numFmtId="168" formatCode="_-&quot;R$&quot;\ * #,##0.00_-;\-&quot;R$&quot;\ * #,##0.00_-;_-&quot;R$&quot;\ * &quot;-&quot;??_-;_-@"/>
    <numFmt numFmtId="169" formatCode="&quot;R$&quot;#,##0.00;[Red]\-&quot;R$&quot;#,##0.00"/>
    <numFmt numFmtId="170" formatCode="[$R$ -416]#,##0.00"/>
    <numFmt numFmtId="171" formatCode="&quot;R$&quot;\ #,##0.00"/>
  </numFmts>
  <fonts count="21">
    <font>
      <sz val="10.0"/>
      <color rgb="FF000000"/>
      <name val="Calibri"/>
      <scheme val="minor"/>
    </font>
    <font>
      <b/>
      <sz val="14.0"/>
      <color theme="1"/>
      <name val="Calibri"/>
      <scheme val="minor"/>
    </font>
    <font>
      <b/>
      <sz val="12.0"/>
      <color theme="1"/>
      <name val="Arial"/>
    </font>
    <font>
      <sz val="10.0"/>
      <color rgb="FFFF0000"/>
      <name val="Arial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theme="4"/>
      <name val="Arial"/>
    </font>
    <font>
      <b/>
      <sz val="9.0"/>
      <color rgb="FFFF0000"/>
      <name val="Arial"/>
    </font>
    <font>
      <b/>
      <sz val="9.0"/>
      <color theme="1"/>
      <name val="Arial"/>
    </font>
    <font>
      <sz val="9.0"/>
      <color rgb="FFFF0000"/>
      <name val="Arial"/>
    </font>
    <font>
      <sz val="9.0"/>
      <color theme="1"/>
      <name val="Arial"/>
    </font>
    <font>
      <sz val="12.0"/>
      <color theme="1"/>
      <name val="Times New Roman"/>
    </font>
    <font>
      <color theme="1"/>
      <name val="Calibri"/>
      <scheme val="minor"/>
    </font>
    <font>
      <sz val="12.0"/>
      <color theme="1"/>
      <name val="&quot;Times New Roman&quot;"/>
    </font>
    <font>
      <b/>
      <sz val="12.0"/>
      <color theme="1"/>
      <name val="&quot;Times New Roman&quot;"/>
    </font>
    <font>
      <b/>
      <sz val="9.0"/>
      <color rgb="FF000000"/>
      <name val="Arial"/>
    </font>
    <font>
      <sz val="11.0"/>
      <color theme="1"/>
      <name val="Calibri"/>
    </font>
    <font>
      <sz val="9.0"/>
      <color rgb="FF000000"/>
      <name val="Arial"/>
    </font>
    <font>
      <i/>
      <sz val="9.0"/>
      <color theme="1"/>
      <name val="Arial"/>
    </font>
    <font>
      <sz val="11.0"/>
      <color rgb="FFFF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DBE5F1"/>
        <bgColor rgb="FFDBE5F1"/>
      </patternFill>
    </fill>
    <fill>
      <patternFill patternType="solid">
        <fgColor rgb="FF95B3D7"/>
        <bgColor rgb="FF95B3D7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7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top style="medium">
        <color rgb="FF000000"/>
      </top>
      <bottom style="medium">
        <color rgb="FFCCCCCC"/>
      </bottom>
    </border>
    <border>
      <top style="medium">
        <color rgb="FF000000"/>
      </top>
      <bottom style="medium">
        <color rgb="FFCCCCCC"/>
      </bottom>
    </border>
    <border>
      <right style="medium">
        <color rgb="FFCCCCCC"/>
      </right>
      <top style="medium">
        <color rgb="FF000000"/>
      </top>
      <bottom style="medium">
        <color rgb="FFCCCCCC"/>
      </bottom>
    </border>
    <border>
      <left style="medium">
        <color rgb="FFCCCCCC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top style="medium">
        <color rgb="FFCCCCCC"/>
      </top>
      <bottom style="medium">
        <color rgb="FFCCCCCC"/>
      </bottom>
    </border>
    <border>
      <left style="medium">
        <color rgb="FFCCCCCC"/>
      </left>
      <top style="medium">
        <color rgb="FFCCCCCC"/>
      </top>
    </border>
    <border>
      <top style="medium">
        <color rgb="FFCCCCCC"/>
      </top>
    </border>
    <border>
      <right style="medium">
        <color rgb="FFCCCCCC"/>
      </right>
      <top style="medium">
        <color rgb="FFCCCCCC"/>
      </top>
    </border>
    <border>
      <left style="medium">
        <color rgb="FFCCCCCC"/>
      </left>
      <right style="medium">
        <color rgb="FFCCCCCC"/>
      </right>
      <top style="medium">
        <color rgb="FFCCCCCC"/>
      </top>
    </border>
  </borders>
  <cellStyleXfs count="1">
    <xf borderId="0" fillId="0" fontId="0" numFmtId="0" applyAlignment="1" applyFont="1"/>
  </cellStyleXfs>
  <cellXfs count="2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left" shrinkToFit="0" vertical="center" wrapText="1"/>
    </xf>
    <xf borderId="1" fillId="0" fontId="4" numFmtId="0" xfId="0" applyAlignment="1" applyBorder="1" applyFont="1">
      <alignment horizontal="left"/>
    </xf>
    <xf borderId="2" fillId="0" fontId="5" numFmtId="0" xfId="0" applyBorder="1" applyFont="1"/>
    <xf borderId="3" fillId="0" fontId="5" numFmtId="0" xfId="0" applyBorder="1" applyFont="1"/>
    <xf borderId="1" fillId="2" fontId="4" numFmtId="0" xfId="0" applyAlignment="1" applyBorder="1" applyFill="1" applyFont="1">
      <alignment horizontal="center"/>
    </xf>
    <xf borderId="0" fillId="0" fontId="4" numFmtId="0" xfId="0" applyAlignment="1" applyFont="1">
      <alignment horizontal="center"/>
    </xf>
    <xf borderId="1" fillId="0" fontId="6" numFmtId="0" xfId="0" applyAlignment="1" applyBorder="1" applyFont="1">
      <alignment horizontal="left"/>
    </xf>
    <xf borderId="4" fillId="0" fontId="4" numFmtId="0" xfId="0" applyAlignment="1" applyBorder="1" applyFont="1">
      <alignment horizontal="center"/>
    </xf>
    <xf borderId="4" fillId="0" fontId="4" numFmtId="14" xfId="0" applyAlignment="1" applyBorder="1" applyFont="1" applyNumberFormat="1">
      <alignment horizontal="center"/>
    </xf>
    <xf borderId="4" fillId="0" fontId="4" numFmtId="0" xfId="0" applyAlignment="1" applyBorder="1" applyFont="1">
      <alignment horizontal="center" readingOrder="0"/>
    </xf>
    <xf borderId="4" fillId="0" fontId="4" numFmtId="0" xfId="0" applyAlignment="1" applyBorder="1" applyFont="1">
      <alignment horizontal="center" readingOrder="0" shrinkToFit="0" wrapText="1"/>
    </xf>
    <xf borderId="5" fillId="0" fontId="7" numFmtId="0" xfId="0" applyAlignment="1" applyBorder="1" applyFont="1">
      <alignment horizontal="center"/>
    </xf>
    <xf borderId="0" fillId="0" fontId="4" numFmtId="0" xfId="0" applyAlignment="1" applyFont="1">
      <alignment horizontal="left"/>
    </xf>
    <xf borderId="1" fillId="0" fontId="4" numFmtId="0" xfId="0" applyAlignment="1" applyBorder="1" applyFont="1">
      <alignment horizontal="center"/>
    </xf>
    <xf borderId="1" fillId="3" fontId="4" numFmtId="0" xfId="0" applyAlignment="1" applyBorder="1" applyFill="1" applyFont="1">
      <alignment horizontal="center" readingOrder="0"/>
    </xf>
    <xf borderId="1" fillId="3" fontId="4" numFmtId="0" xfId="0" applyAlignment="1" applyBorder="1" applyFont="1">
      <alignment horizontal="center"/>
    </xf>
    <xf borderId="4" fillId="0" fontId="4" numFmtId="164" xfId="0" applyAlignment="1" applyBorder="1" applyFont="1" applyNumberFormat="1">
      <alignment horizontal="center"/>
    </xf>
    <xf borderId="6" fillId="0" fontId="4" numFmtId="0" xfId="0" applyAlignment="1" applyBorder="1" applyFont="1">
      <alignment horizontal="left"/>
    </xf>
    <xf borderId="7" fillId="0" fontId="5" numFmtId="0" xfId="0" applyBorder="1" applyFont="1"/>
    <xf borderId="8" fillId="0" fontId="5" numFmtId="0" xfId="0" applyBorder="1" applyFont="1"/>
    <xf borderId="4" fillId="2" fontId="4" numFmtId="2" xfId="0" applyAlignment="1" applyBorder="1" applyFont="1" applyNumberFormat="1">
      <alignment horizontal="center"/>
    </xf>
    <xf borderId="1" fillId="4" fontId="6" numFmtId="0" xfId="0" applyAlignment="1" applyBorder="1" applyFill="1" applyFont="1">
      <alignment horizontal="left"/>
    </xf>
    <xf borderId="4" fillId="0" fontId="6" numFmtId="0" xfId="0" applyAlignment="1" applyBorder="1" applyFont="1">
      <alignment horizontal="center"/>
    </xf>
    <xf borderId="1" fillId="0" fontId="6" numFmtId="0" xfId="0" applyAlignment="1" applyBorder="1" applyFont="1">
      <alignment horizontal="center"/>
    </xf>
    <xf borderId="4" fillId="0" fontId="4" numFmtId="2" xfId="0" applyAlignment="1" applyBorder="1" applyFont="1" applyNumberFormat="1">
      <alignment readingOrder="0"/>
    </xf>
    <xf borderId="4" fillId="0" fontId="4" numFmtId="2" xfId="0" applyBorder="1" applyFont="1" applyNumberFormat="1"/>
    <xf borderId="4" fillId="0" fontId="6" numFmtId="2" xfId="0" applyBorder="1" applyFont="1" applyNumberFormat="1"/>
    <xf borderId="0" fillId="0" fontId="6" numFmtId="0" xfId="0" applyAlignment="1" applyFont="1">
      <alignment horizontal="center"/>
    </xf>
    <xf borderId="0" fillId="0" fontId="6" numFmtId="2" xfId="0" applyFont="1" applyNumberFormat="1"/>
    <xf borderId="0" fillId="0" fontId="8" numFmtId="0" xfId="0" applyAlignment="1" applyFont="1">
      <alignment horizontal="left" vertical="center"/>
    </xf>
    <xf borderId="0" fillId="0" fontId="4" numFmtId="0" xfId="0" applyFont="1"/>
    <xf borderId="1" fillId="4" fontId="6" numFmtId="0" xfId="0" applyBorder="1" applyFont="1"/>
    <xf borderId="4" fillId="0" fontId="4" numFmtId="10" xfId="0" applyAlignment="1" applyBorder="1" applyFont="1" applyNumberFormat="1">
      <alignment horizontal="center"/>
    </xf>
    <xf borderId="4" fillId="5" fontId="4" numFmtId="10" xfId="0" applyAlignment="1" applyBorder="1" applyFill="1" applyFont="1" applyNumberFormat="1">
      <alignment horizontal="center"/>
    </xf>
    <xf borderId="4" fillId="0" fontId="6" numFmtId="10" xfId="0" applyAlignment="1" applyBorder="1" applyFont="1" applyNumberFormat="1">
      <alignment horizontal="center"/>
    </xf>
    <xf borderId="0" fillId="0" fontId="6" numFmtId="10" xfId="0" applyAlignment="1" applyFont="1" applyNumberFormat="1">
      <alignment horizontal="center"/>
    </xf>
    <xf borderId="0" fillId="0" fontId="8" numFmtId="0" xfId="0" applyAlignment="1" applyFont="1">
      <alignment horizontal="left" shrinkToFit="0" vertical="center" wrapText="1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3" numFmtId="165" xfId="0" applyFont="1" applyNumberFormat="1"/>
    <xf borderId="9" fillId="0" fontId="4" numFmtId="10" xfId="0" applyAlignment="1" applyBorder="1" applyFont="1" applyNumberFormat="1">
      <alignment horizontal="center"/>
    </xf>
    <xf borderId="10" fillId="2" fontId="4" numFmtId="166" xfId="0" applyAlignment="1" applyBorder="1" applyFont="1" applyNumberFormat="1">
      <alignment horizontal="center"/>
    </xf>
    <xf borderId="5" fillId="0" fontId="4" numFmtId="10" xfId="0" applyAlignment="1" applyBorder="1" applyFont="1" applyNumberFormat="1">
      <alignment horizontal="center"/>
    </xf>
    <xf borderId="0" fillId="0" fontId="4" numFmtId="167" xfId="0" applyFont="1" applyNumberFormat="1"/>
    <xf borderId="0" fillId="0" fontId="9" numFmtId="0" xfId="0" applyAlignment="1" applyFont="1">
      <alignment horizontal="left" shrinkToFit="0" vertical="center" wrapText="1"/>
    </xf>
    <xf borderId="4" fillId="0" fontId="9" numFmtId="0" xfId="0" applyAlignment="1" applyBorder="1" applyFont="1">
      <alignment horizontal="center"/>
    </xf>
    <xf borderId="4" fillId="0" fontId="9" numFmtId="0" xfId="0" applyAlignment="1" applyBorder="1" applyFont="1">
      <alignment horizontal="center" shrinkToFit="0" wrapText="1"/>
    </xf>
    <xf borderId="9" fillId="0" fontId="6" numFmtId="0" xfId="0" applyAlignment="1" applyBorder="1" applyFont="1">
      <alignment horizontal="center"/>
    </xf>
    <xf borderId="4" fillId="0" fontId="4" numFmtId="2" xfId="0" applyAlignment="1" applyBorder="1" applyFont="1" applyNumberFormat="1">
      <alignment horizontal="left" vertical="center"/>
    </xf>
    <xf borderId="1" fillId="0" fontId="4" numFmtId="10" xfId="0" applyAlignment="1" applyBorder="1" applyFont="1" applyNumberFormat="1">
      <alignment horizontal="center"/>
    </xf>
    <xf borderId="4" fillId="0" fontId="4" numFmtId="2" xfId="0" applyAlignment="1" applyBorder="1" applyFont="1" applyNumberFormat="1">
      <alignment horizontal="right"/>
    </xf>
    <xf borderId="5" fillId="0" fontId="4" numFmtId="2" xfId="0" applyAlignment="1" applyBorder="1" applyFont="1" applyNumberFormat="1">
      <alignment horizontal="right"/>
    </xf>
    <xf borderId="11" fillId="0" fontId="6" numFmtId="0" xfId="0" applyBorder="1" applyFont="1"/>
    <xf borderId="7" fillId="0" fontId="6" numFmtId="0" xfId="0" applyAlignment="1" applyBorder="1" applyFont="1">
      <alignment horizontal="center"/>
    </xf>
    <xf borderId="7" fillId="0" fontId="6" numFmtId="2" xfId="0" applyBorder="1" applyFont="1" applyNumberFormat="1"/>
    <xf borderId="4" fillId="2" fontId="4" numFmtId="10" xfId="0" applyAlignment="1" applyBorder="1" applyFont="1" applyNumberFormat="1">
      <alignment horizontal="center"/>
    </xf>
    <xf borderId="3" fillId="0" fontId="4" numFmtId="10" xfId="0" applyAlignment="1" applyBorder="1" applyFont="1" applyNumberFormat="1">
      <alignment horizontal="center"/>
    </xf>
    <xf borderId="2" fillId="0" fontId="6" numFmtId="0" xfId="0" applyAlignment="1" applyBorder="1" applyFont="1">
      <alignment horizontal="left"/>
    </xf>
    <xf borderId="3" fillId="0" fontId="6" numFmtId="0" xfId="0" applyAlignment="1" applyBorder="1" applyFont="1">
      <alignment horizontal="center"/>
    </xf>
    <xf borderId="3" fillId="0" fontId="4" numFmtId="2" xfId="0" applyBorder="1" applyFont="1" applyNumberFormat="1"/>
    <xf borderId="0" fillId="0" fontId="4" numFmtId="10" xfId="0" applyFont="1" applyNumberFormat="1"/>
    <xf borderId="0" fillId="0" fontId="10" numFmtId="0" xfId="0" applyAlignment="1" applyFont="1">
      <alignment horizontal="left" shrinkToFit="0" vertical="center" wrapText="1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left" readingOrder="0" shrinkToFit="0" vertical="center" wrapText="1"/>
    </xf>
    <xf borderId="1" fillId="0" fontId="11" numFmtId="0" xfId="0" applyAlignment="1" applyBorder="1" applyFont="1">
      <alignment horizontal="center"/>
    </xf>
    <xf borderId="4" fillId="0" fontId="11" numFmtId="0" xfId="0" applyAlignment="1" applyBorder="1" applyFont="1">
      <alignment horizontal="center"/>
    </xf>
    <xf borderId="1" fillId="0" fontId="11" numFmtId="0" xfId="0" applyAlignment="1" applyBorder="1" applyFont="1">
      <alignment horizontal="left" shrinkToFit="0" vertical="center" wrapText="1"/>
    </xf>
    <xf borderId="1" fillId="2" fontId="11" numFmtId="0" xfId="0" applyAlignment="1" applyBorder="1" applyFont="1">
      <alignment horizontal="center" shrinkToFit="0" vertical="center" wrapText="1"/>
    </xf>
    <xf borderId="1" fillId="0" fontId="12" numFmtId="0" xfId="0" applyAlignment="1" applyBorder="1" applyFont="1">
      <alignment horizontal="center" shrinkToFit="0" vertical="center" wrapText="1"/>
    </xf>
    <xf borderId="1" fillId="0" fontId="12" numFmtId="10" xfId="0" applyAlignment="1" applyBorder="1" applyFont="1" applyNumberFormat="1">
      <alignment horizontal="center" shrinkToFit="0" vertical="center" wrapText="1"/>
    </xf>
    <xf borderId="4" fillId="0" fontId="4" numFmtId="2" xfId="0" applyAlignment="1" applyBorder="1" applyFont="1" applyNumberFormat="1">
      <alignment horizontal="center"/>
    </xf>
    <xf borderId="1" fillId="0" fontId="11" numFmtId="0" xfId="0" applyAlignment="1" applyBorder="1" applyFont="1">
      <alignment horizontal="center" shrinkToFit="0" vertical="center" wrapText="1"/>
    </xf>
    <xf borderId="7" fillId="0" fontId="11" numFmtId="0" xfId="0" applyAlignment="1" applyBorder="1" applyFont="1">
      <alignment horizontal="left" shrinkToFit="0" vertical="center" wrapText="1"/>
    </xf>
    <xf borderId="7" fillId="0" fontId="11" numFmtId="0" xfId="0" applyAlignment="1" applyBorder="1" applyFont="1">
      <alignment horizontal="center" shrinkToFit="0" vertical="center" wrapText="1"/>
    </xf>
    <xf borderId="7" fillId="0" fontId="12" numFmtId="0" xfId="0" applyAlignment="1" applyBorder="1" applyFont="1">
      <alignment horizontal="center" shrinkToFit="0" vertical="center" wrapText="1"/>
    </xf>
    <xf borderId="7" fillId="0" fontId="12" numFmtId="10" xfId="0" applyAlignment="1" applyBorder="1" applyFont="1" applyNumberFormat="1">
      <alignment horizontal="center" shrinkToFit="0" vertical="center" wrapText="1"/>
    </xf>
    <xf borderId="7" fillId="0" fontId="4" numFmtId="2" xfId="0" applyAlignment="1" applyBorder="1" applyFont="1" applyNumberFormat="1">
      <alignment horizontal="center"/>
    </xf>
    <xf borderId="1" fillId="0" fontId="11" numFmtId="2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left" shrinkToFit="0" vertical="center" wrapText="1"/>
    </xf>
    <xf borderId="0" fillId="0" fontId="12" numFmtId="0" xfId="0" applyAlignment="1" applyFont="1">
      <alignment horizontal="center" shrinkToFit="0" vertical="center" wrapText="1"/>
    </xf>
    <xf borderId="0" fillId="0" fontId="12" numFmtId="10" xfId="0" applyAlignment="1" applyFont="1" applyNumberFormat="1">
      <alignment horizontal="center" shrinkToFit="0" vertical="center" wrapText="1"/>
    </xf>
    <xf borderId="0" fillId="0" fontId="4" numFmtId="2" xfId="0" applyAlignment="1" applyFont="1" applyNumberFormat="1">
      <alignment horizontal="center"/>
    </xf>
    <xf borderId="4" fillId="0" fontId="6" numFmtId="0" xfId="0" applyAlignment="1" applyBorder="1" applyFont="1">
      <alignment horizontal="left"/>
    </xf>
    <xf borderId="3" fillId="0" fontId="6" numFmtId="0" xfId="0" applyAlignment="1" applyBorder="1" applyFont="1">
      <alignment horizontal="left"/>
    </xf>
    <xf borderId="4" fillId="0" fontId="4" numFmtId="0" xfId="0" applyAlignment="1" applyBorder="1" applyFont="1">
      <alignment horizontal="left"/>
    </xf>
    <xf borderId="1" fillId="0" fontId="11" numFmtId="0" xfId="0" applyAlignment="1" applyBorder="1" applyFont="1">
      <alignment horizontal="left"/>
    </xf>
    <xf borderId="9" fillId="0" fontId="4" numFmtId="2" xfId="0" applyAlignment="1" applyBorder="1" applyFont="1" applyNumberFormat="1">
      <alignment horizontal="center" vertical="center"/>
    </xf>
    <xf borderId="1" fillId="0" fontId="4" numFmtId="2" xfId="0" applyAlignment="1" applyBorder="1" applyFont="1" applyNumberFormat="1">
      <alignment horizontal="center"/>
    </xf>
    <xf borderId="12" fillId="0" fontId="5" numFmtId="0" xfId="0" applyBorder="1" applyFont="1"/>
    <xf borderId="5" fillId="0" fontId="5" numFmtId="0" xfId="0" applyBorder="1" applyFont="1"/>
    <xf borderId="4" fillId="0" fontId="4" numFmtId="0" xfId="0" applyBorder="1" applyFont="1"/>
    <xf borderId="7" fillId="0" fontId="6" numFmtId="10" xfId="0" applyAlignment="1" applyBorder="1" applyFont="1" applyNumberFormat="1">
      <alignment horizontal="center"/>
    </xf>
    <xf borderId="0" fillId="0" fontId="13" numFmtId="0" xfId="0" applyFont="1"/>
    <xf borderId="4" fillId="0" fontId="4" numFmtId="10" xfId="0" applyBorder="1" applyFont="1" applyNumberFormat="1"/>
    <xf borderId="0" fillId="0" fontId="4" numFmtId="0" xfId="0" applyAlignment="1" applyFont="1">
      <alignment horizontal="center" vertical="center"/>
    </xf>
    <xf borderId="1" fillId="0" fontId="4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horizontal="left" shrinkToFit="0" vertical="top" wrapText="1"/>
    </xf>
    <xf borderId="11" fillId="0" fontId="5" numFmtId="0" xfId="0" applyBorder="1" applyFont="1"/>
    <xf borderId="1" fillId="0" fontId="4" numFmtId="0" xfId="0" applyBorder="1" applyFont="1"/>
    <xf borderId="9" fillId="0" fontId="4" numFmtId="2" xfId="0" applyBorder="1" applyFont="1" applyNumberFormat="1"/>
    <xf borderId="4" fillId="5" fontId="6" numFmtId="0" xfId="0" applyAlignment="1" applyBorder="1" applyFont="1">
      <alignment horizontal="center"/>
    </xf>
    <xf borderId="5" fillId="0" fontId="4" numFmtId="2" xfId="0" applyBorder="1" applyFont="1" applyNumberFormat="1"/>
    <xf borderId="13" fillId="5" fontId="6" numFmtId="0" xfId="0" applyAlignment="1" applyBorder="1" applyFont="1">
      <alignment horizontal="center"/>
    </xf>
    <xf borderId="14" fillId="0" fontId="5" numFmtId="0" xfId="0" applyBorder="1" applyFont="1"/>
    <xf borderId="4" fillId="2" fontId="4" numFmtId="10" xfId="0" applyBorder="1" applyFont="1" applyNumberFormat="1"/>
    <xf borderId="3" fillId="0" fontId="4" numFmtId="2" xfId="0" applyAlignment="1" applyBorder="1" applyFont="1" applyNumberFormat="1">
      <alignment horizontal="center"/>
    </xf>
    <xf borderId="10" fillId="0" fontId="14" numFmtId="10" xfId="0" applyAlignment="1" applyBorder="1" applyFont="1" applyNumberFormat="1">
      <alignment horizontal="center" shrinkToFit="0" wrapText="1"/>
    </xf>
    <xf borderId="15" fillId="0" fontId="12" numFmtId="168" xfId="0" applyAlignment="1" applyBorder="1" applyFont="1" applyNumberFormat="1">
      <alignment horizontal="center" shrinkToFit="0" vertical="center" wrapText="1"/>
    </xf>
    <xf borderId="0" fillId="0" fontId="14" numFmtId="10" xfId="0" applyAlignment="1" applyFont="1" applyNumberFormat="1">
      <alignment horizontal="center" shrinkToFit="0" wrapText="1"/>
    </xf>
    <xf borderId="0" fillId="0" fontId="14" numFmtId="9" xfId="0" applyAlignment="1" applyFont="1" applyNumberFormat="1">
      <alignment horizontal="center" shrinkToFit="0" wrapText="1"/>
    </xf>
    <xf borderId="0" fillId="0" fontId="15" numFmtId="10" xfId="0" applyAlignment="1" applyFont="1" applyNumberFormat="1">
      <alignment horizontal="center" shrinkToFit="0" wrapText="1"/>
    </xf>
    <xf borderId="0" fillId="0" fontId="3" numFmtId="0" xfId="0" applyAlignment="1" applyFont="1">
      <alignment horizontal="left"/>
    </xf>
    <xf borderId="0" fillId="0" fontId="3" numFmtId="10" xfId="0" applyFont="1" applyNumberFormat="1"/>
    <xf borderId="0" fillId="0" fontId="3" numFmtId="2" xfId="0" applyFont="1" applyNumberFormat="1"/>
    <xf borderId="0" fillId="0" fontId="4" numFmtId="2" xfId="0" applyFont="1" applyNumberFormat="1"/>
    <xf borderId="0" fillId="0" fontId="3" numFmtId="0" xfId="0" applyAlignment="1" applyFont="1">
      <alignment horizontal="left" readingOrder="0" shrinkToFit="0" vertical="top" wrapText="1"/>
    </xf>
    <xf borderId="1" fillId="6" fontId="6" numFmtId="0" xfId="0" applyAlignment="1" applyBorder="1" applyFill="1" applyFont="1">
      <alignment horizontal="center"/>
    </xf>
    <xf borderId="0" fillId="0" fontId="6" numFmtId="165" xfId="0" applyFont="1" applyNumberFormat="1"/>
    <xf borderId="16" fillId="0" fontId="6" numFmtId="0" xfId="0" applyAlignment="1" applyBorder="1" applyFont="1">
      <alignment horizontal="center" shrinkToFit="0" wrapText="1"/>
    </xf>
    <xf borderId="17" fillId="0" fontId="5" numFmtId="0" xfId="0" applyBorder="1" applyFont="1"/>
    <xf borderId="18" fillId="0" fontId="6" numFmtId="0" xfId="0" applyAlignment="1" applyBorder="1" applyFont="1">
      <alignment horizontal="center" shrinkToFit="0" wrapText="1"/>
    </xf>
    <xf borderId="10" fillId="0" fontId="6" numFmtId="0" xfId="0" applyAlignment="1" applyBorder="1" applyFont="1">
      <alignment horizontal="center" shrinkToFit="0" wrapText="1"/>
    </xf>
    <xf borderId="10" fillId="0" fontId="6" numFmtId="0" xfId="0" applyAlignment="1" applyBorder="1" applyFont="1">
      <alignment horizontal="center"/>
    </xf>
    <xf borderId="19" fillId="0" fontId="4" numFmtId="0" xfId="0" applyAlignment="1" applyBorder="1" applyFont="1">
      <alignment horizontal="center"/>
    </xf>
    <xf borderId="20" fillId="0" fontId="5" numFmtId="0" xfId="0" applyBorder="1" applyFont="1"/>
    <xf borderId="21" fillId="0" fontId="4" numFmtId="0" xfId="0" applyAlignment="1" applyBorder="1" applyFont="1">
      <alignment horizontal="left"/>
    </xf>
    <xf borderId="22" fillId="0" fontId="5" numFmtId="0" xfId="0" applyBorder="1" applyFont="1"/>
    <xf borderId="23" fillId="0" fontId="4" numFmtId="0" xfId="0" applyAlignment="1" applyBorder="1" applyFont="1">
      <alignment horizontal="center"/>
    </xf>
    <xf borderId="24" fillId="0" fontId="5" numFmtId="0" xfId="0" applyBorder="1" applyFont="1"/>
    <xf borderId="25" fillId="0" fontId="4" numFmtId="0" xfId="0" applyBorder="1" applyFont="1"/>
    <xf borderId="26" fillId="0" fontId="4" numFmtId="0" xfId="0" applyBorder="1" applyFont="1"/>
    <xf borderId="24" fillId="0" fontId="4" numFmtId="2" xfId="0" applyBorder="1" applyFont="1" applyNumberFormat="1"/>
    <xf borderId="23" fillId="0" fontId="4" numFmtId="0" xfId="0" applyAlignment="1" applyBorder="1" applyFont="1">
      <alignment horizontal="left"/>
    </xf>
    <xf borderId="27" fillId="0" fontId="4" numFmtId="0" xfId="0" applyAlignment="1" applyBorder="1" applyFont="1">
      <alignment horizontal="center"/>
    </xf>
    <xf borderId="28" fillId="0" fontId="5" numFmtId="0" xfId="0" applyBorder="1" applyFont="1"/>
    <xf borderId="2" fillId="0" fontId="4" numFmtId="0" xfId="0" applyBorder="1" applyFont="1"/>
    <xf borderId="29" fillId="0" fontId="4" numFmtId="0" xfId="0" applyBorder="1" applyFont="1"/>
    <xf borderId="28" fillId="0" fontId="4" numFmtId="2" xfId="0" applyBorder="1" applyFont="1" applyNumberFormat="1"/>
    <xf borderId="27" fillId="0" fontId="6" numFmtId="0" xfId="0" applyAlignment="1" applyBorder="1" applyFont="1">
      <alignment horizontal="center"/>
    </xf>
    <xf borderId="2" fillId="0" fontId="6" numFmtId="0" xfId="0" applyBorder="1" applyFont="1"/>
    <xf borderId="29" fillId="0" fontId="6" numFmtId="0" xfId="0" applyBorder="1" applyFont="1"/>
    <xf borderId="30" fillId="0" fontId="6" numFmtId="0" xfId="0" applyAlignment="1" applyBorder="1" applyFont="1">
      <alignment horizontal="center"/>
    </xf>
    <xf borderId="31" fillId="0" fontId="5" numFmtId="0" xfId="0" applyBorder="1" applyFont="1"/>
    <xf borderId="30" fillId="0" fontId="4" numFmtId="0" xfId="0" applyAlignment="1" applyBorder="1" applyFont="1">
      <alignment horizontal="center"/>
    </xf>
    <xf borderId="32" fillId="0" fontId="5" numFmtId="0" xfId="0" applyBorder="1" applyFont="1"/>
    <xf borderId="33" fillId="0" fontId="4" numFmtId="0" xfId="0" applyBorder="1" applyFont="1"/>
    <xf borderId="34" fillId="0" fontId="4" numFmtId="0" xfId="0" applyBorder="1" applyFont="1"/>
    <xf borderId="32" fillId="0" fontId="4" numFmtId="2" xfId="0" applyBorder="1" applyFont="1" applyNumberFormat="1"/>
    <xf borderId="35" fillId="0" fontId="6" numFmtId="0" xfId="0" applyAlignment="1" applyBorder="1" applyFont="1">
      <alignment horizontal="center"/>
    </xf>
    <xf borderId="36" fillId="0" fontId="5" numFmtId="0" xfId="0" applyBorder="1" applyFont="1"/>
    <xf borderId="37" fillId="0" fontId="5" numFmtId="0" xfId="0" applyBorder="1" applyFont="1"/>
    <xf borderId="38" fillId="0" fontId="6" numFmtId="2" xfId="0" applyBorder="1" applyFont="1" applyNumberFormat="1"/>
    <xf borderId="16" fillId="0" fontId="6" numFmtId="0" xfId="0" applyAlignment="1" applyBorder="1" applyFont="1">
      <alignment horizontal="center"/>
    </xf>
    <xf borderId="18" fillId="0" fontId="5" numFmtId="0" xfId="0" applyBorder="1" applyFont="1"/>
    <xf borderId="39" fillId="0" fontId="4" numFmtId="0" xfId="0" applyAlignment="1" applyBorder="1" applyFont="1">
      <alignment horizontal="center"/>
    </xf>
    <xf borderId="40" fillId="0" fontId="6" numFmtId="0" xfId="0" applyAlignment="1" applyBorder="1" applyFont="1">
      <alignment horizontal="left"/>
    </xf>
    <xf borderId="41" fillId="0" fontId="4" numFmtId="0" xfId="0" applyAlignment="1" applyBorder="1" applyFont="1">
      <alignment horizontal="center"/>
    </xf>
    <xf borderId="42" fillId="0" fontId="4" numFmtId="0" xfId="0" applyAlignment="1" applyBorder="1" applyFont="1">
      <alignment horizontal="left"/>
    </xf>
    <xf borderId="25" fillId="0" fontId="5" numFmtId="0" xfId="0" applyBorder="1" applyFont="1"/>
    <xf borderId="43" fillId="0" fontId="5" numFmtId="0" xfId="0" applyBorder="1" applyFont="1"/>
    <xf borderId="44" fillId="0" fontId="4" numFmtId="2" xfId="0" applyBorder="1" applyFont="1" applyNumberFormat="1"/>
    <xf borderId="45" fillId="0" fontId="4" numFmtId="0" xfId="0" applyAlignment="1" applyBorder="1" applyFont="1">
      <alignment horizontal="center"/>
    </xf>
    <xf borderId="46" fillId="0" fontId="4" numFmtId="2" xfId="0" applyBorder="1" applyFont="1" applyNumberFormat="1"/>
    <xf borderId="47" fillId="0" fontId="4" numFmtId="0" xfId="0" applyAlignment="1" applyBorder="1" applyFont="1">
      <alignment horizontal="left"/>
    </xf>
    <xf borderId="33" fillId="0" fontId="5" numFmtId="0" xfId="0" applyBorder="1" applyFont="1"/>
    <xf borderId="16" fillId="0" fontId="4" numFmtId="0" xfId="0" applyAlignment="1" applyBorder="1" applyFont="1">
      <alignment horizontal="center"/>
    </xf>
    <xf borderId="48" fillId="0" fontId="5" numFmtId="0" xfId="0" applyBorder="1" applyFont="1"/>
    <xf borderId="1" fillId="0" fontId="4" numFmtId="0" xfId="0" applyAlignment="1" applyBorder="1" applyFont="1">
      <alignment horizontal="center" readingOrder="0"/>
    </xf>
    <xf borderId="9" fillId="0" fontId="4" numFmtId="14" xfId="0" applyAlignment="1" applyBorder="1" applyFont="1" applyNumberFormat="1">
      <alignment horizontal="center"/>
    </xf>
    <xf borderId="0" fillId="0" fontId="4" numFmtId="2" xfId="0" applyAlignment="1" applyFont="1" applyNumberFormat="1">
      <alignment horizontal="center" readingOrder="0"/>
    </xf>
    <xf borderId="4" fillId="7" fontId="16" numFmtId="0" xfId="0" applyAlignment="1" applyBorder="1" applyFill="1" applyFont="1">
      <alignment horizontal="center" shrinkToFit="0" vertical="center" wrapText="1"/>
    </xf>
    <xf borderId="0" fillId="0" fontId="17" numFmtId="0" xfId="0" applyAlignment="1" applyFont="1">
      <alignment shrinkToFit="0" wrapText="1"/>
    </xf>
    <xf borderId="4" fillId="0" fontId="11" numFmtId="0" xfId="0" applyAlignment="1" applyBorder="1" applyFont="1">
      <alignment horizontal="center" shrinkToFit="0" vertical="center" wrapText="1"/>
    </xf>
    <xf borderId="4" fillId="0" fontId="18" numFmtId="0" xfId="0" applyAlignment="1" applyBorder="1" applyFont="1">
      <alignment shrinkToFit="0" vertical="center" wrapText="1"/>
    </xf>
    <xf borderId="4" fillId="0" fontId="18" numFmtId="0" xfId="0" applyAlignment="1" applyBorder="1" applyFont="1">
      <alignment horizontal="center" shrinkToFit="0" vertical="center" wrapText="1"/>
    </xf>
    <xf borderId="4" fillId="0" fontId="18" numFmtId="4" xfId="0" applyAlignment="1" applyBorder="1" applyFont="1" applyNumberFormat="1">
      <alignment horizontal="center" shrinkToFit="0" vertical="center" wrapText="1"/>
    </xf>
    <xf borderId="4" fillId="0" fontId="11" numFmtId="4" xfId="0" applyAlignment="1" applyBorder="1" applyFont="1" applyNumberFormat="1">
      <alignment horizontal="center" shrinkToFit="0" vertical="center" wrapText="1"/>
    </xf>
    <xf borderId="4" fillId="0" fontId="11" numFmtId="0" xfId="0" applyAlignment="1" applyBorder="1" applyFont="1">
      <alignment horizontal="center" readingOrder="0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4" fillId="0" fontId="9" numFmtId="169" xfId="0" applyAlignment="1" applyBorder="1" applyFont="1" applyNumberFormat="1">
      <alignment horizontal="center" shrinkToFit="0" vertical="center" wrapText="1"/>
    </xf>
    <xf borderId="10" fillId="7" fontId="16" numFmtId="0" xfId="0" applyAlignment="1" applyBorder="1" applyFont="1">
      <alignment horizontal="center" shrinkToFit="0" vertical="center" wrapText="1"/>
    </xf>
    <xf borderId="49" fillId="7" fontId="16" numFmtId="0" xfId="0" applyAlignment="1" applyBorder="1" applyFont="1">
      <alignment horizontal="center" shrinkToFit="0" vertical="center" wrapText="1"/>
    </xf>
    <xf borderId="50" fillId="0" fontId="11" numFmtId="0" xfId="0" applyAlignment="1" applyBorder="1" applyFont="1">
      <alignment horizontal="center" shrinkToFit="0" vertical="center" wrapText="1"/>
    </xf>
    <xf borderId="51" fillId="0" fontId="11" numFmtId="0" xfId="0" applyAlignment="1" applyBorder="1" applyFont="1">
      <alignment shrinkToFit="0" vertical="center" wrapText="1"/>
    </xf>
    <xf borderId="51" fillId="0" fontId="11" numFmtId="0" xfId="0" applyAlignment="1" applyBorder="1" applyFont="1">
      <alignment horizontal="center" shrinkToFit="0" vertical="center" wrapText="1"/>
    </xf>
    <xf borderId="51" fillId="0" fontId="18" numFmtId="0" xfId="0" applyAlignment="1" applyBorder="1" applyFont="1">
      <alignment horizontal="center" shrinkToFit="0" vertical="center" wrapText="1"/>
    </xf>
    <xf borderId="51" fillId="0" fontId="18" numFmtId="0" xfId="0" applyAlignment="1" applyBorder="1" applyFont="1">
      <alignment shrinkToFit="0" vertical="center" wrapText="1"/>
    </xf>
    <xf borderId="16" fillId="0" fontId="11" numFmtId="0" xfId="0" applyAlignment="1" applyBorder="1" applyFont="1">
      <alignment horizontal="center" shrinkToFit="0" vertical="center" wrapText="1"/>
    </xf>
    <xf borderId="51" fillId="0" fontId="11" numFmtId="4" xfId="0" applyAlignment="1" applyBorder="1" applyFont="1" applyNumberFormat="1">
      <alignment horizontal="center" shrinkToFit="0" vertical="center" wrapText="1"/>
    </xf>
    <xf borderId="51" fillId="0" fontId="11" numFmtId="0" xfId="0" applyAlignment="1" applyBorder="1" applyFont="1">
      <alignment horizontal="center" readingOrder="0" shrinkToFit="0" vertical="center" wrapText="1"/>
    </xf>
    <xf borderId="16" fillId="0" fontId="9" numFmtId="0" xfId="0" applyAlignment="1" applyBorder="1" applyFont="1">
      <alignment horizontal="center" shrinkToFit="0" vertical="center" wrapText="1"/>
    </xf>
    <xf borderId="51" fillId="0" fontId="9" numFmtId="169" xfId="0" applyAlignment="1" applyBorder="1" applyFont="1" applyNumberFormat="1">
      <alignment horizontal="center" shrinkToFit="0" vertical="center" wrapText="1"/>
    </xf>
    <xf borderId="10" fillId="0" fontId="18" numFmtId="0" xfId="0" applyAlignment="1" applyBorder="1" applyFont="1">
      <alignment horizontal="center" shrinkToFit="0" vertical="center" wrapText="1"/>
    </xf>
    <xf borderId="51" fillId="0" fontId="18" numFmtId="10" xfId="0" applyAlignment="1" applyBorder="1" applyFont="1" applyNumberFormat="1">
      <alignment horizontal="center" shrinkToFit="0" vertical="center" wrapText="1"/>
    </xf>
    <xf borderId="50" fillId="0" fontId="18" numFmtId="0" xfId="0" applyAlignment="1" applyBorder="1" applyFont="1">
      <alignment horizontal="center" shrinkToFit="0" vertical="center" wrapText="1"/>
    </xf>
    <xf borderId="51" fillId="0" fontId="18" numFmtId="4" xfId="0" applyAlignment="1" applyBorder="1" applyFont="1" applyNumberFormat="1">
      <alignment horizontal="center" shrinkToFit="0" vertical="center" wrapText="1"/>
    </xf>
    <xf borderId="51" fillId="0" fontId="9" numFmtId="2" xfId="0" applyAlignment="1" applyBorder="1" applyFont="1" applyNumberFormat="1">
      <alignment horizontal="center" shrinkToFit="0" vertical="center" wrapText="1"/>
    </xf>
    <xf borderId="52" fillId="0" fontId="11" numFmtId="0" xfId="0" applyAlignment="1" applyBorder="1" applyFont="1">
      <alignment horizontal="center" shrinkToFit="0" vertical="center" wrapText="1"/>
    </xf>
    <xf borderId="53" fillId="0" fontId="5" numFmtId="0" xfId="0" applyBorder="1" applyFont="1"/>
    <xf borderId="54" fillId="0" fontId="5" numFmtId="0" xfId="0" applyBorder="1" applyFont="1"/>
    <xf borderId="10" fillId="8" fontId="9" numFmtId="0" xfId="0" applyAlignment="1" applyBorder="1" applyFill="1" applyFont="1">
      <alignment horizontal="center" shrinkToFit="0" vertical="center" wrapText="1"/>
    </xf>
    <xf borderId="49" fillId="8" fontId="9" numFmtId="0" xfId="0" applyAlignment="1" applyBorder="1" applyFont="1">
      <alignment horizontal="center" shrinkToFit="0" vertical="center" wrapText="1"/>
    </xf>
    <xf borderId="16" fillId="8" fontId="9" numFmtId="0" xfId="0" applyAlignment="1" applyBorder="1" applyFont="1">
      <alignment horizontal="center" shrinkToFit="0" vertical="center" wrapText="1"/>
    </xf>
    <xf borderId="55" fillId="8" fontId="9" numFmtId="0" xfId="0" applyAlignment="1" applyBorder="1" applyFont="1">
      <alignment horizontal="center" readingOrder="0" shrinkToFit="0" vertical="center" wrapText="1"/>
    </xf>
    <xf borderId="4" fillId="8" fontId="9" numFmtId="0" xfId="0" applyAlignment="1" applyBorder="1" applyFont="1">
      <alignment horizontal="center" readingOrder="0" shrinkToFit="0" vertical="center" wrapText="1"/>
    </xf>
    <xf borderId="56" fillId="0" fontId="9" numFmtId="0" xfId="0" applyAlignment="1" applyBorder="1" applyFont="1">
      <alignment horizontal="center" shrinkToFit="0" vertical="center" wrapText="1"/>
    </xf>
    <xf borderId="56" fillId="0" fontId="9" numFmtId="170" xfId="0" applyAlignment="1" applyBorder="1" applyFont="1" applyNumberFormat="1">
      <alignment horizontal="center" shrinkToFit="0" vertical="center" wrapText="1"/>
    </xf>
    <xf borderId="56" fillId="0" fontId="9" numFmtId="170" xfId="0" applyAlignment="1" applyBorder="1" applyFont="1" applyNumberFormat="1">
      <alignment horizontal="center" readingOrder="0" shrinkToFit="0" vertical="center" wrapText="1"/>
    </xf>
    <xf borderId="57" fillId="0" fontId="9" numFmtId="170" xfId="0" applyAlignment="1" applyBorder="1" applyFont="1" applyNumberFormat="1">
      <alignment horizontal="center" readingOrder="0" shrinkToFit="0" vertical="center" wrapText="1"/>
    </xf>
    <xf borderId="9" fillId="0" fontId="9" numFmtId="170" xfId="0" applyAlignment="1" applyBorder="1" applyFont="1" applyNumberFormat="1">
      <alignment horizontal="center" readingOrder="0" shrinkToFit="0" vertical="center" wrapText="1"/>
    </xf>
    <xf borderId="58" fillId="0" fontId="5" numFmtId="0" xfId="0" applyBorder="1" applyFont="1"/>
    <xf borderId="16" fillId="0" fontId="19" numFmtId="0" xfId="0" applyAlignment="1" applyBorder="1" applyFont="1">
      <alignment horizontal="center" shrinkToFit="0" vertical="center" wrapText="1"/>
    </xf>
    <xf borderId="51" fillId="0" fontId="19" numFmtId="0" xfId="0" applyAlignment="1" applyBorder="1" applyFont="1">
      <alignment horizontal="center" shrinkToFit="0" vertical="center" wrapText="1"/>
    </xf>
    <xf borderId="59" fillId="0" fontId="5" numFmtId="0" xfId="0" applyBorder="1" applyFont="1"/>
    <xf borderId="56" fillId="0" fontId="11" numFmtId="0" xfId="0" applyAlignment="1" applyBorder="1" applyFont="1">
      <alignment horizontal="center" shrinkToFit="0" vertical="center" wrapText="1"/>
    </xf>
    <xf borderId="60" fillId="0" fontId="5" numFmtId="0" xfId="0" applyBorder="1" applyFont="1"/>
    <xf borderId="58" fillId="0" fontId="9" numFmtId="0" xfId="0" applyAlignment="1" applyBorder="1" applyFont="1">
      <alignment horizontal="center" readingOrder="0" shrinkToFit="0" vertical="center" wrapText="1"/>
    </xf>
    <xf borderId="61" fillId="0" fontId="9" numFmtId="0" xfId="0" applyAlignment="1" applyBorder="1" applyFont="1">
      <alignment horizontal="center" shrinkToFit="0" vertical="center" wrapText="1"/>
    </xf>
    <xf borderId="51" fillId="0" fontId="9" numFmtId="0" xfId="0" applyAlignment="1" applyBorder="1" applyFont="1">
      <alignment horizontal="center" shrinkToFit="0" vertical="center" wrapText="1"/>
    </xf>
    <xf borderId="62" fillId="0" fontId="9" numFmtId="171" xfId="0" applyAlignment="1" applyBorder="1" applyFont="1" applyNumberFormat="1">
      <alignment horizontal="center" shrinkToFit="0" vertical="center" wrapText="1"/>
    </xf>
    <xf borderId="4" fillId="0" fontId="6" numFmtId="171" xfId="0" applyAlignment="1" applyBorder="1" applyFont="1" applyNumberFormat="1">
      <alignment horizontal="center"/>
    </xf>
    <xf borderId="6" fillId="0" fontId="6" numFmtId="0" xfId="0" applyAlignment="1" applyBorder="1" applyFont="1">
      <alignment horizontal="center" readingOrder="0" vertical="center"/>
    </xf>
    <xf borderId="4" fillId="0" fontId="6" numFmtId="170" xfId="0" applyAlignment="1" applyBorder="1" applyFont="1" applyNumberFormat="1">
      <alignment horizontal="center" readingOrder="0"/>
    </xf>
    <xf borderId="16" fillId="0" fontId="9" numFmtId="0" xfId="0" applyAlignment="1" applyBorder="1" applyFont="1">
      <alignment horizontal="center" readingOrder="0" shrinkToFit="0" vertical="center" wrapText="1"/>
    </xf>
    <xf borderId="51" fillId="0" fontId="9" numFmtId="171" xfId="0" applyAlignment="1" applyBorder="1" applyFont="1" applyNumberFormat="1">
      <alignment horizontal="center" shrinkToFit="0" vertical="center" wrapText="1"/>
    </xf>
    <xf borderId="63" fillId="0" fontId="9" numFmtId="171" xfId="0" applyAlignment="1" applyBorder="1" applyFont="1" applyNumberFormat="1">
      <alignment horizontal="center" shrinkToFit="0" vertical="center" wrapText="1"/>
    </xf>
    <xf borderId="64" fillId="0" fontId="5" numFmtId="0" xfId="0" applyBorder="1" applyFont="1"/>
    <xf borderId="16" fillId="6" fontId="9" numFmtId="0" xfId="0" applyAlignment="1" applyBorder="1" applyFont="1">
      <alignment horizontal="center" shrinkToFit="0" vertical="center" wrapText="1"/>
    </xf>
    <xf borderId="51" fillId="6" fontId="9" numFmtId="171" xfId="0" applyAlignment="1" applyBorder="1" applyFont="1" applyNumberFormat="1">
      <alignment horizontal="center" shrinkToFit="0" vertical="center" wrapText="1"/>
    </xf>
    <xf borderId="62" fillId="6" fontId="9" numFmtId="171" xfId="0" applyAlignment="1" applyBorder="1" applyFont="1" applyNumberFormat="1">
      <alignment horizontal="center" shrinkToFit="0" vertical="center" wrapText="1"/>
    </xf>
    <xf borderId="4" fillId="6" fontId="9" numFmtId="171" xfId="0" applyAlignment="1" applyBorder="1" applyFont="1" applyNumberFormat="1">
      <alignment horizontal="center" shrinkToFit="0" vertical="center" wrapText="1"/>
    </xf>
    <xf borderId="65" fillId="0" fontId="17" numFmtId="0" xfId="0" applyAlignment="1" applyBorder="1" applyFont="1">
      <alignment shrinkToFit="0" wrapText="1"/>
    </xf>
    <xf borderId="66" fillId="0" fontId="17" numFmtId="0" xfId="0" applyAlignment="1" applyBorder="1" applyFont="1">
      <alignment shrinkToFit="0" wrapText="1"/>
    </xf>
    <xf borderId="4" fillId="0" fontId="17" numFmtId="0" xfId="0" applyAlignment="1" applyBorder="1" applyFont="1">
      <alignment shrinkToFit="0" wrapText="1"/>
    </xf>
    <xf borderId="67" fillId="0" fontId="20" numFmtId="0" xfId="0" applyAlignment="1" applyBorder="1" applyFont="1">
      <alignment readingOrder="0" shrinkToFit="0" wrapText="1"/>
    </xf>
    <xf borderId="68" fillId="0" fontId="5" numFmtId="0" xfId="0" applyBorder="1" applyFont="1"/>
    <xf borderId="69" fillId="0" fontId="5" numFmtId="0" xfId="0" applyBorder="1" applyFont="1"/>
    <xf borderId="70" fillId="0" fontId="17" numFmtId="0" xfId="0" applyAlignment="1" applyBorder="1" applyFont="1">
      <alignment shrinkToFit="0" wrapText="1"/>
    </xf>
    <xf borderId="67" fillId="0" fontId="17" numFmtId="0" xfId="0" applyAlignment="1" applyBorder="1" applyFont="1">
      <alignment shrinkToFit="0" wrapText="1"/>
    </xf>
    <xf borderId="1" fillId="0" fontId="20" numFmtId="0" xfId="0" applyAlignment="1" applyBorder="1" applyFont="1">
      <alignment readingOrder="0" shrinkToFit="0" wrapText="1"/>
    </xf>
    <xf borderId="0" fillId="0" fontId="17" numFmtId="0" xfId="0" applyAlignment="1" applyFont="1">
      <alignment readingOrder="0" shrinkToFit="0" wrapText="1"/>
    </xf>
    <xf borderId="0" fillId="0" fontId="17" numFmtId="2" xfId="0" applyAlignment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6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0.0"/>
    <col customWidth="1" min="3" max="3" width="10.57"/>
    <col customWidth="1" min="4" max="5" width="8.71"/>
    <col customWidth="1" min="6" max="6" width="17.86"/>
    <col customWidth="1" min="7" max="7" width="13.57"/>
    <col customWidth="1" min="8" max="8" width="19.14"/>
    <col customWidth="1" min="9" max="9" width="8.86"/>
    <col customWidth="1" min="10" max="10" width="18.71"/>
    <col customWidth="1" min="11" max="11" width="5.0"/>
    <col customWidth="1" min="12" max="12" width="11.14"/>
    <col customWidth="1" min="13" max="13" width="6.14"/>
    <col customWidth="1" min="14" max="26" width="8.71"/>
  </cols>
  <sheetData>
    <row r="1" ht="12.75" customHeight="1">
      <c r="E1" s="1" t="s">
        <v>0</v>
      </c>
    </row>
    <row r="2" ht="12.75" customHeight="1">
      <c r="B2" s="2" t="s">
        <v>1</v>
      </c>
    </row>
    <row r="3" ht="12.75" customHeight="1">
      <c r="B3" s="2"/>
      <c r="C3" s="2"/>
      <c r="D3" s="2"/>
      <c r="E3" s="2"/>
      <c r="F3" s="2"/>
      <c r="G3" s="2"/>
      <c r="H3" s="2"/>
      <c r="I3" s="2"/>
      <c r="J3" s="2"/>
    </row>
    <row r="4" ht="27.0" customHeight="1">
      <c r="B4" s="3" t="s">
        <v>2</v>
      </c>
    </row>
    <row r="5" ht="12.75" customHeight="1">
      <c r="B5" s="3" t="s">
        <v>3</v>
      </c>
    </row>
    <row r="6" ht="49.5" customHeight="1">
      <c r="B6" s="3" t="s">
        <v>4</v>
      </c>
    </row>
    <row r="7" ht="9.75" customHeight="1"/>
    <row r="8" ht="12.75" customHeight="1">
      <c r="B8" s="4" t="s">
        <v>5</v>
      </c>
      <c r="C8" s="5"/>
      <c r="D8" s="6"/>
      <c r="E8" s="7"/>
      <c r="F8" s="6"/>
      <c r="G8" s="8"/>
      <c r="H8" s="8"/>
      <c r="I8" s="8"/>
      <c r="J8" s="8"/>
    </row>
    <row r="9" ht="12.75" customHeight="1">
      <c r="B9" s="4" t="s">
        <v>6</v>
      </c>
      <c r="C9" s="5"/>
      <c r="D9" s="6"/>
      <c r="E9" s="7"/>
      <c r="F9" s="6"/>
      <c r="G9" s="8"/>
      <c r="H9" s="8"/>
      <c r="I9" s="8"/>
      <c r="J9" s="8"/>
    </row>
    <row r="10" ht="12.75" customHeight="1">
      <c r="B10" s="4" t="s">
        <v>7</v>
      </c>
      <c r="C10" s="5"/>
      <c r="D10" s="6"/>
      <c r="E10" s="7"/>
      <c r="F10" s="6"/>
      <c r="G10" s="8"/>
      <c r="H10" s="8"/>
      <c r="I10" s="8"/>
      <c r="J10" s="8"/>
    </row>
    <row r="11" ht="12.75" customHeight="1">
      <c r="B11" s="4" t="s">
        <v>8</v>
      </c>
      <c r="C11" s="5"/>
      <c r="D11" s="6"/>
      <c r="E11" s="7"/>
      <c r="F11" s="6"/>
      <c r="G11" s="8"/>
      <c r="H11" s="8"/>
      <c r="I11" s="8"/>
      <c r="J11" s="8"/>
    </row>
    <row r="12" ht="12.75" customHeight="1">
      <c r="B12" s="8"/>
      <c r="C12" s="8"/>
      <c r="D12" s="8"/>
      <c r="E12" s="8"/>
      <c r="F12" s="8"/>
      <c r="G12" s="8"/>
      <c r="H12" s="8"/>
      <c r="I12" s="8"/>
      <c r="J12" s="8"/>
    </row>
    <row r="13" ht="12.75" customHeight="1">
      <c r="B13" s="9" t="s">
        <v>9</v>
      </c>
      <c r="C13" s="5"/>
      <c r="D13" s="5"/>
      <c r="E13" s="5"/>
      <c r="F13" s="5"/>
      <c r="G13" s="5"/>
      <c r="H13" s="5"/>
      <c r="I13" s="5"/>
      <c r="J13" s="6"/>
    </row>
    <row r="14" ht="12.75" customHeight="1">
      <c r="B14" s="10" t="s">
        <v>10</v>
      </c>
      <c r="C14" s="4" t="s">
        <v>11</v>
      </c>
      <c r="D14" s="5"/>
      <c r="E14" s="5"/>
      <c r="F14" s="5"/>
      <c r="G14" s="5"/>
      <c r="H14" s="5"/>
      <c r="I14" s="6"/>
      <c r="J14" s="11"/>
    </row>
    <row r="15" ht="12.75" customHeight="1">
      <c r="B15" s="10" t="s">
        <v>12</v>
      </c>
      <c r="C15" s="4" t="s">
        <v>13</v>
      </c>
      <c r="D15" s="5"/>
      <c r="E15" s="5"/>
      <c r="F15" s="5"/>
      <c r="G15" s="5"/>
      <c r="H15" s="5"/>
      <c r="I15" s="6"/>
      <c r="J15" s="10"/>
    </row>
    <row r="16" ht="12.75" customHeight="1">
      <c r="B16" s="10" t="s">
        <v>14</v>
      </c>
      <c r="C16" s="4" t="s">
        <v>15</v>
      </c>
      <c r="D16" s="5"/>
      <c r="E16" s="5"/>
      <c r="F16" s="5"/>
      <c r="G16" s="5"/>
      <c r="H16" s="5"/>
      <c r="I16" s="6"/>
      <c r="J16" s="12">
        <v>2022.0</v>
      </c>
    </row>
    <row r="17" ht="12.75" customHeight="1">
      <c r="B17" s="10" t="s">
        <v>16</v>
      </c>
      <c r="C17" s="4" t="s">
        <v>17</v>
      </c>
      <c r="D17" s="5"/>
      <c r="E17" s="5"/>
      <c r="F17" s="5"/>
      <c r="G17" s="5"/>
      <c r="H17" s="5"/>
      <c r="I17" s="5"/>
      <c r="J17" s="13" t="s">
        <v>18</v>
      </c>
    </row>
    <row r="18" ht="12.75" customHeight="1">
      <c r="B18" s="10" t="s">
        <v>19</v>
      </c>
      <c r="C18" s="4" t="s">
        <v>20</v>
      </c>
      <c r="D18" s="5"/>
      <c r="E18" s="5"/>
      <c r="F18" s="5"/>
      <c r="G18" s="5"/>
      <c r="H18" s="5"/>
      <c r="I18" s="6"/>
      <c r="J18" s="14"/>
    </row>
    <row r="19" ht="12.75" customHeight="1">
      <c r="B19" s="8"/>
      <c r="C19" s="15"/>
      <c r="D19" s="15"/>
      <c r="E19" s="15"/>
      <c r="F19" s="15"/>
      <c r="G19" s="15"/>
      <c r="H19" s="15"/>
      <c r="I19" s="8"/>
      <c r="J19" s="8"/>
    </row>
    <row r="20" ht="12.75" customHeight="1">
      <c r="B20" s="9" t="s">
        <v>21</v>
      </c>
      <c r="C20" s="5"/>
      <c r="D20" s="5"/>
      <c r="E20" s="5"/>
      <c r="F20" s="5"/>
      <c r="G20" s="5"/>
      <c r="H20" s="5"/>
      <c r="I20" s="5"/>
      <c r="J20" s="6"/>
    </row>
    <row r="21" ht="12.75" customHeight="1">
      <c r="B21" s="16" t="s">
        <v>22</v>
      </c>
      <c r="C21" s="6"/>
      <c r="D21" s="16" t="s">
        <v>23</v>
      </c>
      <c r="E21" s="6"/>
      <c r="F21" s="16" t="s">
        <v>24</v>
      </c>
      <c r="G21" s="5"/>
      <c r="H21" s="5"/>
      <c r="I21" s="5"/>
      <c r="J21" s="6"/>
    </row>
    <row r="22" ht="12.75" customHeight="1">
      <c r="B22" s="17" t="s">
        <v>25</v>
      </c>
      <c r="C22" s="6"/>
      <c r="D22" s="18" t="s">
        <v>26</v>
      </c>
      <c r="E22" s="6"/>
      <c r="F22" s="18">
        <v>12.0</v>
      </c>
      <c r="G22" s="5"/>
      <c r="H22" s="5"/>
      <c r="I22" s="5"/>
      <c r="J22" s="6"/>
    </row>
    <row r="23" ht="12.75" customHeight="1">
      <c r="B23" s="8"/>
      <c r="C23" s="15"/>
      <c r="D23" s="15"/>
      <c r="E23" s="15"/>
      <c r="F23" s="15"/>
      <c r="G23" s="15"/>
      <c r="H23" s="15"/>
      <c r="I23" s="8"/>
      <c r="J23" s="8"/>
    </row>
    <row r="24" ht="12.75" customHeight="1">
      <c r="B24" s="9" t="s">
        <v>27</v>
      </c>
      <c r="C24" s="5"/>
      <c r="D24" s="5"/>
      <c r="E24" s="5"/>
      <c r="F24" s="5"/>
      <c r="G24" s="5"/>
      <c r="H24" s="5"/>
      <c r="I24" s="5"/>
      <c r="J24" s="6"/>
    </row>
    <row r="25" ht="12.75" customHeight="1">
      <c r="B25" s="10">
        <v>1.0</v>
      </c>
      <c r="C25" s="4" t="s">
        <v>28</v>
      </c>
      <c r="D25" s="5"/>
      <c r="E25" s="5"/>
      <c r="F25" s="5"/>
      <c r="G25" s="5"/>
      <c r="H25" s="5"/>
      <c r="I25" s="6"/>
      <c r="J25" s="10"/>
    </row>
    <row r="26" ht="12.75" customHeight="1">
      <c r="B26" s="10">
        <v>2.0</v>
      </c>
      <c r="C26" s="4" t="s">
        <v>29</v>
      </c>
      <c r="D26" s="5"/>
      <c r="E26" s="5"/>
      <c r="F26" s="5"/>
      <c r="G26" s="5"/>
      <c r="H26" s="5"/>
      <c r="I26" s="6"/>
      <c r="J26" s="10"/>
    </row>
    <row r="27" ht="12.75" customHeight="1">
      <c r="B27" s="10">
        <v>3.0</v>
      </c>
      <c r="C27" s="4" t="s">
        <v>30</v>
      </c>
      <c r="D27" s="5"/>
      <c r="E27" s="5"/>
      <c r="F27" s="5"/>
      <c r="G27" s="5"/>
      <c r="H27" s="5"/>
      <c r="I27" s="6"/>
      <c r="J27" s="19"/>
    </row>
    <row r="28" ht="12.75" customHeight="1">
      <c r="B28" s="10">
        <v>4.0</v>
      </c>
      <c r="C28" s="4" t="s">
        <v>31</v>
      </c>
      <c r="D28" s="5"/>
      <c r="E28" s="5"/>
      <c r="F28" s="5"/>
      <c r="G28" s="5"/>
      <c r="H28" s="5"/>
      <c r="I28" s="6"/>
      <c r="J28" s="10"/>
    </row>
    <row r="29" ht="12.75" customHeight="1">
      <c r="B29" s="10">
        <v>5.0</v>
      </c>
      <c r="C29" s="20" t="s">
        <v>32</v>
      </c>
      <c r="D29" s="21"/>
      <c r="E29" s="21"/>
      <c r="F29" s="21"/>
      <c r="G29" s="21"/>
      <c r="H29" s="21"/>
      <c r="I29" s="22"/>
      <c r="J29" s="11"/>
    </row>
    <row r="30" ht="12.75" customHeight="1">
      <c r="B30" s="10">
        <v>6.0</v>
      </c>
      <c r="C30" s="9" t="s">
        <v>33</v>
      </c>
      <c r="D30" s="5"/>
      <c r="E30" s="5"/>
      <c r="F30" s="5"/>
      <c r="G30" s="5"/>
      <c r="H30" s="5"/>
      <c r="I30" s="6"/>
      <c r="J30" s="23"/>
    </row>
    <row r="31" ht="12.75" customHeight="1">
      <c r="B31" s="8"/>
    </row>
    <row r="32" ht="12.75" customHeight="1">
      <c r="B32" s="24" t="s">
        <v>34</v>
      </c>
      <c r="C32" s="5"/>
      <c r="D32" s="5"/>
      <c r="E32" s="5"/>
      <c r="F32" s="5"/>
      <c r="G32" s="5"/>
      <c r="H32" s="5"/>
      <c r="I32" s="5"/>
      <c r="J32" s="6"/>
    </row>
    <row r="33" ht="12.75" customHeight="1">
      <c r="B33" s="25">
        <v>1.0</v>
      </c>
      <c r="C33" s="26" t="s">
        <v>35</v>
      </c>
      <c r="D33" s="5"/>
      <c r="E33" s="5"/>
      <c r="F33" s="5"/>
      <c r="G33" s="5"/>
      <c r="H33" s="5"/>
      <c r="I33" s="6"/>
      <c r="J33" s="25" t="s">
        <v>36</v>
      </c>
    </row>
    <row r="34" ht="12.75" customHeight="1">
      <c r="B34" s="25" t="s">
        <v>10</v>
      </c>
      <c r="C34" s="4" t="s">
        <v>37</v>
      </c>
      <c r="D34" s="5"/>
      <c r="E34" s="5"/>
      <c r="F34" s="5"/>
      <c r="G34" s="5"/>
      <c r="H34" s="5"/>
      <c r="I34" s="6"/>
      <c r="J34" s="27">
        <v>1892.31</v>
      </c>
    </row>
    <row r="35" ht="12.75" customHeight="1">
      <c r="B35" s="25" t="s">
        <v>12</v>
      </c>
      <c r="C35" s="4" t="s">
        <v>38</v>
      </c>
      <c r="D35" s="5"/>
      <c r="E35" s="5"/>
      <c r="F35" s="5"/>
      <c r="G35" s="5"/>
      <c r="H35" s="5"/>
      <c r="I35" s="6"/>
      <c r="J35" s="28">
        <v>0.0</v>
      </c>
    </row>
    <row r="36" ht="12.75" customHeight="1">
      <c r="B36" s="25" t="s">
        <v>14</v>
      </c>
      <c r="C36" s="4" t="s">
        <v>39</v>
      </c>
      <c r="D36" s="5"/>
      <c r="E36" s="5"/>
      <c r="F36" s="5"/>
      <c r="G36" s="5"/>
      <c r="H36" s="5"/>
      <c r="I36" s="6"/>
      <c r="J36" s="28">
        <v>0.0</v>
      </c>
    </row>
    <row r="37" ht="12.75" customHeight="1">
      <c r="B37" s="25" t="s">
        <v>16</v>
      </c>
      <c r="C37" s="4" t="s">
        <v>40</v>
      </c>
      <c r="D37" s="5"/>
      <c r="E37" s="5"/>
      <c r="F37" s="5"/>
      <c r="G37" s="5"/>
      <c r="H37" s="5"/>
      <c r="I37" s="6"/>
      <c r="J37" s="28">
        <v>0.0</v>
      </c>
    </row>
    <row r="38" ht="12.75" customHeight="1">
      <c r="B38" s="25" t="s">
        <v>19</v>
      </c>
      <c r="C38" s="4" t="s">
        <v>41</v>
      </c>
      <c r="D38" s="5"/>
      <c r="E38" s="5"/>
      <c r="F38" s="5"/>
      <c r="G38" s="5"/>
      <c r="H38" s="5"/>
      <c r="I38" s="6"/>
      <c r="J38" s="28">
        <v>0.0</v>
      </c>
    </row>
    <row r="39" ht="12.75" customHeight="1">
      <c r="B39" s="25" t="s">
        <v>42</v>
      </c>
      <c r="C39" s="4" t="s">
        <v>43</v>
      </c>
      <c r="D39" s="5"/>
      <c r="E39" s="5"/>
      <c r="F39" s="5"/>
      <c r="G39" s="5"/>
      <c r="H39" s="5"/>
      <c r="I39" s="6"/>
      <c r="J39" s="28">
        <v>0.0</v>
      </c>
    </row>
    <row r="40" ht="12.75" customHeight="1">
      <c r="B40" s="26" t="s">
        <v>44</v>
      </c>
      <c r="C40" s="5"/>
      <c r="D40" s="5"/>
      <c r="E40" s="5"/>
      <c r="F40" s="5"/>
      <c r="G40" s="5"/>
      <c r="H40" s="5"/>
      <c r="I40" s="6"/>
      <c r="J40" s="29">
        <f>TRUNC(SUM(J34:J39),2)</f>
        <v>1892.31</v>
      </c>
    </row>
    <row r="41" ht="12.75" customHeight="1">
      <c r="B41" s="30"/>
      <c r="C41" s="30"/>
      <c r="D41" s="30"/>
      <c r="E41" s="30"/>
      <c r="F41" s="30"/>
      <c r="G41" s="30"/>
      <c r="H41" s="30"/>
      <c r="I41" s="30"/>
      <c r="J41" s="31"/>
    </row>
    <row r="42" ht="12.75" customHeight="1">
      <c r="B42" s="32" t="s">
        <v>45</v>
      </c>
    </row>
    <row r="43" ht="12.75" customHeight="1">
      <c r="B43" s="30"/>
      <c r="C43" s="30"/>
      <c r="D43" s="30"/>
      <c r="E43" s="30"/>
      <c r="F43" s="30"/>
      <c r="G43" s="30"/>
      <c r="H43" s="30"/>
      <c r="I43" s="30"/>
      <c r="J43" s="31"/>
      <c r="K43" s="33"/>
    </row>
    <row r="44" ht="12.75" customHeight="1">
      <c r="B44" s="34" t="s">
        <v>46</v>
      </c>
      <c r="C44" s="5"/>
      <c r="D44" s="5"/>
      <c r="E44" s="5"/>
      <c r="F44" s="5"/>
      <c r="G44" s="5"/>
      <c r="H44" s="5"/>
      <c r="I44" s="5"/>
      <c r="J44" s="6"/>
      <c r="K44" s="33"/>
    </row>
    <row r="45" ht="12.75" customHeight="1">
      <c r="B45" s="9" t="s">
        <v>47</v>
      </c>
      <c r="C45" s="5"/>
      <c r="D45" s="5"/>
      <c r="E45" s="5"/>
      <c r="F45" s="5"/>
      <c r="G45" s="5"/>
      <c r="H45" s="6"/>
      <c r="I45" s="25" t="s">
        <v>48</v>
      </c>
      <c r="J45" s="25" t="s">
        <v>36</v>
      </c>
      <c r="K45" s="33"/>
    </row>
    <row r="46" ht="12.75" customHeight="1">
      <c r="B46" s="25" t="s">
        <v>10</v>
      </c>
      <c r="C46" s="4" t="s">
        <v>49</v>
      </c>
      <c r="D46" s="5"/>
      <c r="E46" s="5"/>
      <c r="F46" s="5"/>
      <c r="G46" s="5"/>
      <c r="H46" s="6"/>
      <c r="I46" s="35">
        <f>1/12</f>
        <v>0.08333333333</v>
      </c>
      <c r="J46" s="28">
        <f t="shared" ref="J46:J47" si="1">$J$40*I46</f>
        <v>157.6925</v>
      </c>
      <c r="K46" s="33"/>
    </row>
    <row r="47" ht="12.75" customHeight="1">
      <c r="B47" s="25" t="s">
        <v>12</v>
      </c>
      <c r="C47" s="4" t="s">
        <v>50</v>
      </c>
      <c r="D47" s="5"/>
      <c r="E47" s="5"/>
      <c r="F47" s="5"/>
      <c r="G47" s="5"/>
      <c r="H47" s="6"/>
      <c r="I47" s="36">
        <f>1/12+(1/12)*1/3</f>
        <v>0.1111111111</v>
      </c>
      <c r="J47" s="28">
        <f t="shared" si="1"/>
        <v>210.2566667</v>
      </c>
      <c r="K47" s="33"/>
    </row>
    <row r="48" ht="12.75" customHeight="1">
      <c r="B48" s="26" t="s">
        <v>51</v>
      </c>
      <c r="C48" s="5"/>
      <c r="D48" s="5"/>
      <c r="E48" s="5"/>
      <c r="F48" s="5"/>
      <c r="G48" s="5"/>
      <c r="H48" s="6"/>
      <c r="I48" s="37">
        <f>TRUNC(SUM(I46:I47),4)</f>
        <v>0.1944</v>
      </c>
      <c r="J48" s="29">
        <f>TRUNC(SUM(J46:J47),2)</f>
        <v>367.94</v>
      </c>
      <c r="K48" s="33"/>
    </row>
    <row r="49" ht="7.5" customHeight="1">
      <c r="B49" s="30"/>
      <c r="C49" s="30"/>
      <c r="D49" s="30"/>
      <c r="E49" s="30"/>
      <c r="F49" s="30"/>
      <c r="G49" s="30"/>
      <c r="H49" s="30"/>
      <c r="I49" s="38"/>
      <c r="J49" s="31"/>
      <c r="K49" s="33"/>
    </row>
    <row r="50" ht="43.5" customHeight="1">
      <c r="B50" s="39" t="s">
        <v>52</v>
      </c>
      <c r="K50" s="33"/>
    </row>
    <row r="51" ht="29.25" customHeight="1">
      <c r="B51" s="39" t="s">
        <v>53</v>
      </c>
      <c r="K51" s="33"/>
    </row>
    <row r="52" ht="53.25" customHeight="1">
      <c r="B52" s="39" t="s">
        <v>54</v>
      </c>
      <c r="K52" s="33"/>
    </row>
    <row r="53" ht="12.75" customHeight="1">
      <c r="B53" s="30"/>
      <c r="C53" s="30"/>
      <c r="D53" s="30"/>
      <c r="E53" s="30"/>
      <c r="F53" s="30"/>
      <c r="G53" s="30"/>
      <c r="H53" s="30"/>
      <c r="I53" s="38"/>
      <c r="J53" s="31"/>
      <c r="K53" s="33"/>
    </row>
    <row r="54" ht="12.75" customHeight="1">
      <c r="B54" s="9" t="s">
        <v>55</v>
      </c>
      <c r="C54" s="5"/>
      <c r="D54" s="5"/>
      <c r="E54" s="5"/>
      <c r="F54" s="5"/>
      <c r="G54" s="5"/>
      <c r="H54" s="6"/>
      <c r="I54" s="25" t="s">
        <v>48</v>
      </c>
      <c r="J54" s="25" t="s">
        <v>36</v>
      </c>
      <c r="K54" s="33"/>
      <c r="L54" s="40"/>
      <c r="M54" s="41"/>
    </row>
    <row r="55" ht="12.75" customHeight="1">
      <c r="B55" s="25" t="s">
        <v>10</v>
      </c>
      <c r="C55" s="4" t="s">
        <v>56</v>
      </c>
      <c r="D55" s="5"/>
      <c r="E55" s="5"/>
      <c r="F55" s="5"/>
      <c r="G55" s="5"/>
      <c r="H55" s="6"/>
      <c r="I55" s="35">
        <v>0.2</v>
      </c>
      <c r="J55" s="28">
        <f t="shared" ref="J55:J62" si="2">I55*($J$40+$J$48)</f>
        <v>452.05</v>
      </c>
      <c r="K55" s="33"/>
      <c r="L55" s="42"/>
      <c r="M55" s="41"/>
    </row>
    <row r="56" ht="12.75" customHeight="1">
      <c r="B56" s="25" t="s">
        <v>12</v>
      </c>
      <c r="C56" s="4" t="s">
        <v>57</v>
      </c>
      <c r="D56" s="5"/>
      <c r="E56" s="5"/>
      <c r="F56" s="5"/>
      <c r="G56" s="5"/>
      <c r="H56" s="6"/>
      <c r="I56" s="43">
        <v>0.025</v>
      </c>
      <c r="J56" s="28">
        <f t="shared" si="2"/>
        <v>56.50625</v>
      </c>
      <c r="K56" s="33"/>
      <c r="L56" s="40"/>
    </row>
    <row r="57" ht="12.75" customHeight="1">
      <c r="B57" s="25" t="s">
        <v>14</v>
      </c>
      <c r="C57" s="4" t="s">
        <v>58</v>
      </c>
      <c r="D57" s="5"/>
      <c r="E57" s="5"/>
      <c r="F57" s="5"/>
      <c r="G57" s="5"/>
      <c r="H57" s="6"/>
      <c r="I57" s="44">
        <v>0.03</v>
      </c>
      <c r="J57" s="28">
        <f t="shared" si="2"/>
        <v>67.8075</v>
      </c>
      <c r="K57" s="33"/>
      <c r="L57" s="40"/>
    </row>
    <row r="58" ht="12.75" customHeight="1">
      <c r="B58" s="25" t="s">
        <v>16</v>
      </c>
      <c r="C58" s="4" t="s">
        <v>59</v>
      </c>
      <c r="D58" s="5"/>
      <c r="E58" s="5"/>
      <c r="F58" s="5"/>
      <c r="G58" s="5"/>
      <c r="H58" s="6"/>
      <c r="I58" s="45">
        <v>0.015</v>
      </c>
      <c r="J58" s="28">
        <f t="shared" si="2"/>
        <v>33.90375</v>
      </c>
      <c r="K58" s="33"/>
    </row>
    <row r="59" ht="12.75" customHeight="1">
      <c r="B59" s="25" t="s">
        <v>19</v>
      </c>
      <c r="C59" s="4" t="s">
        <v>60</v>
      </c>
      <c r="D59" s="5"/>
      <c r="E59" s="5"/>
      <c r="F59" s="5"/>
      <c r="G59" s="5"/>
      <c r="H59" s="6"/>
      <c r="I59" s="35">
        <v>0.01</v>
      </c>
      <c r="J59" s="28">
        <f t="shared" si="2"/>
        <v>22.6025</v>
      </c>
      <c r="K59" s="33"/>
    </row>
    <row r="60" ht="12.75" customHeight="1">
      <c r="B60" s="25" t="s">
        <v>42</v>
      </c>
      <c r="C60" s="4" t="s">
        <v>61</v>
      </c>
      <c r="D60" s="5"/>
      <c r="E60" s="5"/>
      <c r="F60" s="5"/>
      <c r="G60" s="5"/>
      <c r="H60" s="6"/>
      <c r="I60" s="35">
        <v>0.006</v>
      </c>
      <c r="J60" s="28">
        <f t="shared" si="2"/>
        <v>13.5615</v>
      </c>
      <c r="K60" s="33"/>
    </row>
    <row r="61" ht="12.75" customHeight="1">
      <c r="B61" s="25" t="s">
        <v>62</v>
      </c>
      <c r="C61" s="4" t="s">
        <v>63</v>
      </c>
      <c r="D61" s="5"/>
      <c r="E61" s="5"/>
      <c r="F61" s="5"/>
      <c r="G61" s="5"/>
      <c r="H61" s="6"/>
      <c r="I61" s="35">
        <v>0.002</v>
      </c>
      <c r="J61" s="28">
        <f t="shared" si="2"/>
        <v>4.5205</v>
      </c>
      <c r="K61" s="33"/>
    </row>
    <row r="62" ht="12.75" customHeight="1">
      <c r="B62" s="25" t="s">
        <v>64</v>
      </c>
      <c r="C62" s="4" t="s">
        <v>65</v>
      </c>
      <c r="D62" s="5"/>
      <c r="E62" s="5"/>
      <c r="F62" s="5"/>
      <c r="G62" s="5"/>
      <c r="H62" s="6"/>
      <c r="I62" s="35">
        <v>0.08</v>
      </c>
      <c r="J62" s="28">
        <f t="shared" si="2"/>
        <v>180.82</v>
      </c>
      <c r="K62" s="33"/>
    </row>
    <row r="63" ht="12.75" customHeight="1">
      <c r="B63" s="26" t="s">
        <v>66</v>
      </c>
      <c r="C63" s="5"/>
      <c r="D63" s="5"/>
      <c r="E63" s="5"/>
      <c r="F63" s="5"/>
      <c r="G63" s="5"/>
      <c r="H63" s="6"/>
      <c r="I63" s="37">
        <f>SUM(I55:I62)</f>
        <v>0.368</v>
      </c>
      <c r="J63" s="29">
        <f>TRUNC(SUM(J55:J62),2)</f>
        <v>831.77</v>
      </c>
      <c r="K63" s="33"/>
      <c r="L63" s="46"/>
    </row>
    <row r="64" ht="6.75" customHeight="1">
      <c r="B64" s="30"/>
      <c r="C64" s="30"/>
      <c r="D64" s="30"/>
      <c r="E64" s="30"/>
      <c r="F64" s="30"/>
      <c r="G64" s="30"/>
      <c r="H64" s="30"/>
      <c r="I64" s="38"/>
      <c r="J64" s="31"/>
      <c r="K64" s="33"/>
      <c r="L64" s="46"/>
    </row>
    <row r="65" ht="12.75" customHeight="1">
      <c r="B65" s="39" t="s">
        <v>67</v>
      </c>
      <c r="K65" s="33"/>
      <c r="L65" s="46"/>
    </row>
    <row r="66" ht="12.75" customHeight="1">
      <c r="B66" s="39" t="s">
        <v>68</v>
      </c>
      <c r="K66" s="33"/>
      <c r="L66" s="46"/>
    </row>
    <row r="67" ht="12.75" customHeight="1">
      <c r="B67" s="39" t="s">
        <v>69</v>
      </c>
      <c r="K67" s="33"/>
      <c r="L67" s="46"/>
    </row>
    <row r="68" ht="13.5" customHeight="1">
      <c r="B68" s="47"/>
      <c r="C68" s="47"/>
      <c r="D68" s="47"/>
      <c r="E68" s="47"/>
      <c r="F68" s="47"/>
      <c r="G68" s="47"/>
      <c r="H68" s="47"/>
      <c r="I68" s="47"/>
      <c r="J68" s="47"/>
      <c r="K68" s="33"/>
      <c r="L68" s="46"/>
    </row>
    <row r="69" ht="12.75" customHeight="1">
      <c r="B69" s="9" t="s">
        <v>70</v>
      </c>
      <c r="C69" s="5"/>
      <c r="D69" s="5"/>
      <c r="E69" s="5"/>
      <c r="F69" s="5"/>
      <c r="G69" s="5"/>
      <c r="H69" s="5"/>
      <c r="I69" s="5"/>
      <c r="J69" s="6"/>
      <c r="K69" s="33"/>
    </row>
    <row r="70" ht="12.75" customHeight="1">
      <c r="B70" s="26"/>
      <c r="C70" s="5"/>
      <c r="D70" s="5"/>
      <c r="E70" s="6"/>
      <c r="F70" s="48" t="s">
        <v>71</v>
      </c>
      <c r="G70" s="48" t="s">
        <v>72</v>
      </c>
      <c r="H70" s="49" t="s">
        <v>73</v>
      </c>
      <c r="I70" s="48" t="s">
        <v>74</v>
      </c>
      <c r="J70" s="50" t="s">
        <v>36</v>
      </c>
      <c r="K70" s="33"/>
    </row>
    <row r="71" ht="12.75" customHeight="1">
      <c r="B71" s="25" t="s">
        <v>10</v>
      </c>
      <c r="C71" s="4" t="s">
        <v>75</v>
      </c>
      <c r="D71" s="5"/>
      <c r="E71" s="6"/>
      <c r="F71" s="51">
        <v>3.5</v>
      </c>
      <c r="G71" s="10">
        <v>2.0</v>
      </c>
      <c r="H71" s="10">
        <v>26.0</v>
      </c>
      <c r="I71" s="52">
        <v>0.06</v>
      </c>
      <c r="J71" s="53">
        <f>($F$71*$G$71*$H$71)-$I$71*$J$34</f>
        <v>68.4614</v>
      </c>
      <c r="K71" s="33"/>
    </row>
    <row r="72" ht="12.75" customHeight="1">
      <c r="B72" s="25" t="s">
        <v>12</v>
      </c>
      <c r="C72" s="4" t="s">
        <v>76</v>
      </c>
      <c r="D72" s="5"/>
      <c r="E72" s="6"/>
      <c r="F72" s="51">
        <v>13.1</v>
      </c>
      <c r="G72" s="10">
        <v>1.0</v>
      </c>
      <c r="H72" s="10">
        <v>22.0</v>
      </c>
      <c r="I72" s="52">
        <v>0.2</v>
      </c>
      <c r="J72" s="53">
        <f>(F72*G72*H72)*(1-I72)</f>
        <v>230.56</v>
      </c>
      <c r="K72" s="33"/>
      <c r="L72" s="8"/>
    </row>
    <row r="73" ht="12.75" customHeight="1">
      <c r="B73" s="25" t="s">
        <v>14</v>
      </c>
      <c r="C73" s="4" t="s">
        <v>77</v>
      </c>
      <c r="D73" s="5"/>
      <c r="E73" s="6"/>
      <c r="F73" s="51">
        <v>113.0</v>
      </c>
      <c r="G73" s="10"/>
      <c r="H73" s="10"/>
      <c r="I73" s="52"/>
      <c r="J73" s="53">
        <f>F73</f>
        <v>113</v>
      </c>
      <c r="K73" s="33"/>
    </row>
    <row r="74" ht="12.75" customHeight="1">
      <c r="B74" s="25" t="s">
        <v>16</v>
      </c>
      <c r="C74" s="4" t="s">
        <v>43</v>
      </c>
      <c r="D74" s="5"/>
      <c r="E74" s="6"/>
      <c r="F74" s="51"/>
      <c r="G74" s="10"/>
      <c r="H74" s="10"/>
      <c r="I74" s="35"/>
      <c r="J74" s="54"/>
      <c r="K74" s="33"/>
    </row>
    <row r="75" ht="12.75" customHeight="1">
      <c r="B75" s="26" t="s">
        <v>78</v>
      </c>
      <c r="C75" s="5"/>
      <c r="D75" s="5"/>
      <c r="E75" s="5"/>
      <c r="F75" s="5"/>
      <c r="G75" s="5"/>
      <c r="H75" s="5"/>
      <c r="I75" s="6"/>
      <c r="J75" s="29">
        <f>TRUNC(SUM(J71:J74),2)</f>
        <v>412.02</v>
      </c>
      <c r="K75" s="33"/>
    </row>
    <row r="76" ht="12.75" customHeight="1">
      <c r="B76" s="30"/>
      <c r="C76" s="30"/>
      <c r="D76" s="30"/>
      <c r="E76" s="30"/>
      <c r="F76" s="30"/>
      <c r="G76" s="30"/>
      <c r="H76" s="30"/>
      <c r="I76" s="30"/>
      <c r="J76" s="31"/>
      <c r="K76" s="33"/>
    </row>
    <row r="77" ht="12.75" customHeight="1">
      <c r="B77" s="32" t="s">
        <v>79</v>
      </c>
      <c r="K77" s="33"/>
    </row>
    <row r="78" ht="30.0" customHeight="1">
      <c r="B78" s="39" t="s">
        <v>80</v>
      </c>
      <c r="K78" s="33"/>
    </row>
    <row r="79" ht="12.75" customHeight="1">
      <c r="A79" s="33"/>
      <c r="B79" s="55"/>
      <c r="C79" s="55"/>
      <c r="D79" s="55"/>
      <c r="E79" s="55"/>
      <c r="F79" s="55"/>
      <c r="G79" s="55"/>
      <c r="H79" s="55"/>
      <c r="I79" s="55"/>
      <c r="J79" s="55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2.75" customHeight="1">
      <c r="B80" s="24" t="s">
        <v>81</v>
      </c>
      <c r="C80" s="5"/>
      <c r="D80" s="5"/>
      <c r="E80" s="5"/>
      <c r="F80" s="5"/>
      <c r="G80" s="5"/>
      <c r="H80" s="5"/>
      <c r="I80" s="5"/>
      <c r="J80" s="6"/>
      <c r="K80" s="33"/>
    </row>
    <row r="81" ht="12.75" customHeight="1">
      <c r="B81" s="26" t="s">
        <v>82</v>
      </c>
      <c r="C81" s="5"/>
      <c r="D81" s="5"/>
      <c r="E81" s="5"/>
      <c r="F81" s="5"/>
      <c r="G81" s="5"/>
      <c r="H81" s="5"/>
      <c r="I81" s="6"/>
      <c r="J81" s="25" t="s">
        <v>36</v>
      </c>
      <c r="K81" s="33"/>
    </row>
    <row r="82" ht="12.75" customHeight="1">
      <c r="B82" s="25" t="s">
        <v>83</v>
      </c>
      <c r="C82" s="4" t="s">
        <v>84</v>
      </c>
      <c r="D82" s="5"/>
      <c r="E82" s="5"/>
      <c r="F82" s="5"/>
      <c r="G82" s="5"/>
      <c r="H82" s="5"/>
      <c r="I82" s="6"/>
      <c r="J82" s="28">
        <f>J48</f>
        <v>367.94</v>
      </c>
      <c r="K82" s="33"/>
    </row>
    <row r="83" ht="12.75" customHeight="1">
      <c r="B83" s="25" t="s">
        <v>85</v>
      </c>
      <c r="C83" s="4" t="s">
        <v>86</v>
      </c>
      <c r="D83" s="5"/>
      <c r="E83" s="5"/>
      <c r="F83" s="5"/>
      <c r="G83" s="5"/>
      <c r="H83" s="5"/>
      <c r="I83" s="6"/>
      <c r="J83" s="28">
        <f>J63</f>
        <v>831.77</v>
      </c>
      <c r="K83" s="33"/>
    </row>
    <row r="84" ht="12.75" customHeight="1">
      <c r="B84" s="25" t="s">
        <v>87</v>
      </c>
      <c r="C84" s="4" t="s">
        <v>88</v>
      </c>
      <c r="D84" s="5"/>
      <c r="E84" s="5"/>
      <c r="F84" s="5"/>
      <c r="G84" s="5"/>
      <c r="H84" s="5"/>
      <c r="I84" s="6"/>
      <c r="J84" s="28">
        <f>J75</f>
        <v>412.02</v>
      </c>
      <c r="K84" s="33"/>
    </row>
    <row r="85" ht="12.75" customHeight="1">
      <c r="B85" s="26" t="s">
        <v>89</v>
      </c>
      <c r="C85" s="5"/>
      <c r="D85" s="5"/>
      <c r="E85" s="5"/>
      <c r="F85" s="5"/>
      <c r="G85" s="5"/>
      <c r="H85" s="5"/>
      <c r="I85" s="6"/>
      <c r="J85" s="29">
        <f>TRUNC(SUM(J82:J84),2)</f>
        <v>1611.73</v>
      </c>
      <c r="K85" s="33"/>
    </row>
    <row r="86" ht="12.75" customHeight="1">
      <c r="B86" s="56"/>
      <c r="C86" s="56"/>
      <c r="D86" s="56"/>
      <c r="E86" s="56"/>
      <c r="F86" s="56"/>
      <c r="G86" s="56"/>
      <c r="H86" s="56"/>
      <c r="I86" s="56"/>
      <c r="J86" s="57"/>
      <c r="K86" s="33"/>
    </row>
    <row r="87" ht="12.75" customHeight="1">
      <c r="B87" s="24" t="s">
        <v>90</v>
      </c>
      <c r="C87" s="5"/>
      <c r="D87" s="5"/>
      <c r="E87" s="5"/>
      <c r="F87" s="5"/>
      <c r="G87" s="5"/>
      <c r="H87" s="5"/>
      <c r="I87" s="5"/>
      <c r="J87" s="6"/>
      <c r="K87" s="33"/>
    </row>
    <row r="88" ht="12.75" customHeight="1">
      <c r="B88" s="4" t="s">
        <v>91</v>
      </c>
      <c r="C88" s="5"/>
      <c r="D88" s="5"/>
      <c r="E88" s="5"/>
      <c r="F88" s="5"/>
      <c r="G88" s="5"/>
      <c r="H88" s="5"/>
      <c r="I88" s="5"/>
      <c r="J88" s="6"/>
      <c r="K88" s="33"/>
    </row>
    <row r="89" ht="12.75" customHeight="1">
      <c r="B89" s="26" t="s">
        <v>92</v>
      </c>
      <c r="C89" s="5"/>
      <c r="D89" s="5"/>
      <c r="E89" s="5"/>
      <c r="F89" s="5"/>
      <c r="G89" s="5"/>
      <c r="H89" s="5"/>
      <c r="I89" s="6"/>
      <c r="J89" s="25" t="s">
        <v>93</v>
      </c>
      <c r="K89" s="33"/>
    </row>
    <row r="90" ht="12.75" customHeight="1">
      <c r="B90" s="4" t="s">
        <v>94</v>
      </c>
      <c r="C90" s="5"/>
      <c r="D90" s="5"/>
      <c r="E90" s="5"/>
      <c r="F90" s="5"/>
      <c r="G90" s="5"/>
      <c r="H90" s="5"/>
      <c r="I90" s="6"/>
      <c r="J90" s="58">
        <v>0.49685</v>
      </c>
      <c r="K90" s="33"/>
    </row>
    <row r="91" ht="12.75" customHeight="1">
      <c r="B91" s="4" t="s">
        <v>95</v>
      </c>
      <c r="C91" s="5"/>
      <c r="D91" s="5"/>
      <c r="E91" s="5"/>
      <c r="F91" s="5"/>
      <c r="G91" s="5"/>
      <c r="H91" s="5"/>
      <c r="I91" s="6"/>
      <c r="J91" s="58">
        <v>0.49685</v>
      </c>
      <c r="K91" s="33"/>
    </row>
    <row r="92" ht="12.75" customHeight="1">
      <c r="B92" s="4" t="s">
        <v>96</v>
      </c>
      <c r="C92" s="5"/>
      <c r="D92" s="5"/>
      <c r="E92" s="5"/>
      <c r="F92" s="5"/>
      <c r="G92" s="5"/>
      <c r="H92" s="5"/>
      <c r="I92" s="6"/>
      <c r="J92" s="58">
        <v>0.0063</v>
      </c>
      <c r="K92" s="33"/>
    </row>
    <row r="93" ht="12.75" customHeight="1">
      <c r="B93" s="4" t="s">
        <v>97</v>
      </c>
      <c r="C93" s="5"/>
      <c r="D93" s="5"/>
      <c r="E93" s="5"/>
      <c r="F93" s="5"/>
      <c r="G93" s="5"/>
      <c r="H93" s="5"/>
      <c r="I93" s="6"/>
      <c r="J93" s="59">
        <f>SUM(J90:J92)</f>
        <v>1</v>
      </c>
      <c r="K93" s="33"/>
    </row>
    <row r="94" ht="6.75" customHeight="1">
      <c r="B94" s="9"/>
      <c r="C94" s="60"/>
      <c r="D94" s="60"/>
      <c r="E94" s="60"/>
      <c r="F94" s="60"/>
      <c r="G94" s="60"/>
      <c r="H94" s="60"/>
      <c r="I94" s="60"/>
      <c r="J94" s="61"/>
      <c r="K94" s="33"/>
    </row>
    <row r="95" ht="12.75" customHeight="1">
      <c r="B95" s="25">
        <v>3.0</v>
      </c>
      <c r="C95" s="26" t="s">
        <v>98</v>
      </c>
      <c r="D95" s="5"/>
      <c r="E95" s="5"/>
      <c r="F95" s="5"/>
      <c r="G95" s="5"/>
      <c r="H95" s="6"/>
      <c r="I95" s="50" t="s">
        <v>48</v>
      </c>
      <c r="J95" s="25" t="s">
        <v>36</v>
      </c>
      <c r="K95" s="33"/>
    </row>
    <row r="96" ht="12.75" customHeight="1">
      <c r="B96" s="25" t="s">
        <v>10</v>
      </c>
      <c r="C96" s="4" t="s">
        <v>99</v>
      </c>
      <c r="D96" s="5"/>
      <c r="E96" s="5"/>
      <c r="F96" s="5"/>
      <c r="G96" s="5"/>
      <c r="H96" s="6"/>
      <c r="I96" s="35">
        <f t="shared" ref="I96:I102" si="3">J96/$J$40</f>
        <v>0.05846986617</v>
      </c>
      <c r="J96" s="62">
        <f>(((($J$85-$J$83)+$J$40)/12)*$J$90)</f>
        <v>110.6431125</v>
      </c>
      <c r="K96" s="33"/>
      <c r="L96" s="63"/>
    </row>
    <row r="97" ht="12.75" customHeight="1">
      <c r="B97" s="25" t="s">
        <v>12</v>
      </c>
      <c r="C97" s="4" t="s">
        <v>100</v>
      </c>
      <c r="D97" s="5"/>
      <c r="E97" s="5"/>
      <c r="F97" s="5"/>
      <c r="G97" s="5"/>
      <c r="H97" s="6"/>
      <c r="I97" s="35">
        <f t="shared" si="3"/>
        <v>0.003956382103</v>
      </c>
      <c r="J97" s="62">
        <f>($J$62/12)*$J$90</f>
        <v>7.486701417</v>
      </c>
      <c r="K97" s="33"/>
      <c r="L97" s="63"/>
    </row>
    <row r="98" ht="12.75" customHeight="1">
      <c r="B98" s="25" t="s">
        <v>14</v>
      </c>
      <c r="C98" s="4" t="s">
        <v>101</v>
      </c>
      <c r="D98" s="5"/>
      <c r="E98" s="5"/>
      <c r="F98" s="5"/>
      <c r="G98" s="5"/>
      <c r="H98" s="6"/>
      <c r="I98" s="35">
        <f t="shared" si="3"/>
        <v>0.02373829262</v>
      </c>
      <c r="J98" s="62">
        <f>$J$62*0.5*$J$90</f>
        <v>44.9202085</v>
      </c>
      <c r="K98" s="33"/>
      <c r="L98" s="63"/>
    </row>
    <row r="99" ht="12.75" customHeight="1">
      <c r="B99" s="25" t="s">
        <v>16</v>
      </c>
      <c r="C99" s="4" t="s">
        <v>102</v>
      </c>
      <c r="D99" s="5"/>
      <c r="E99" s="5"/>
      <c r="F99" s="5"/>
      <c r="G99" s="5"/>
      <c r="H99" s="6"/>
      <c r="I99" s="35">
        <f t="shared" si="3"/>
        <v>0.04140416667</v>
      </c>
      <c r="J99" s="62">
        <f>(J40/12)*J91</f>
        <v>78.34951863</v>
      </c>
      <c r="K99" s="33"/>
      <c r="L99" s="63"/>
    </row>
    <row r="100" ht="12.75" customHeight="1">
      <c r="B100" s="25" t="s">
        <v>19</v>
      </c>
      <c r="C100" s="4" t="s">
        <v>103</v>
      </c>
      <c r="D100" s="5"/>
      <c r="E100" s="5"/>
      <c r="F100" s="5"/>
      <c r="G100" s="5"/>
      <c r="H100" s="6"/>
      <c r="I100" s="35">
        <f t="shared" si="3"/>
        <v>0.03526501342</v>
      </c>
      <c r="J100" s="28">
        <f>(J85/12)*J91</f>
        <v>66.73233754</v>
      </c>
      <c r="K100" s="33"/>
    </row>
    <row r="101" ht="12.75" customHeight="1">
      <c r="B101" s="25" t="s">
        <v>42</v>
      </c>
      <c r="C101" s="4" t="s">
        <v>104</v>
      </c>
      <c r="D101" s="5"/>
      <c r="E101" s="5"/>
      <c r="F101" s="5"/>
      <c r="G101" s="5"/>
      <c r="H101" s="6"/>
      <c r="I101" s="35">
        <f t="shared" si="3"/>
        <v>0.02373829262</v>
      </c>
      <c r="J101" s="28">
        <f>(J62*0.5)*J91</f>
        <v>44.9202085</v>
      </c>
      <c r="K101" s="33"/>
    </row>
    <row r="102" ht="12.75" customHeight="1">
      <c r="B102" s="25" t="s">
        <v>62</v>
      </c>
      <c r="C102" s="4" t="s">
        <v>105</v>
      </c>
      <c r="D102" s="5"/>
      <c r="E102" s="5"/>
      <c r="F102" s="5"/>
      <c r="G102" s="5"/>
      <c r="H102" s="6"/>
      <c r="I102" s="35">
        <f t="shared" si="3"/>
        <v>-0.001224969482</v>
      </c>
      <c r="J102" s="28">
        <f>-J82*J92</f>
        <v>-2.318022</v>
      </c>
      <c r="K102" s="33"/>
    </row>
    <row r="103" ht="12.75" customHeight="1">
      <c r="B103" s="26" t="s">
        <v>106</v>
      </c>
      <c r="C103" s="5"/>
      <c r="D103" s="5"/>
      <c r="E103" s="5"/>
      <c r="F103" s="5"/>
      <c r="G103" s="5"/>
      <c r="H103" s="6"/>
      <c r="I103" s="37">
        <f>TRUNC(SUM(I96:I101),4)</f>
        <v>0.1865</v>
      </c>
      <c r="J103" s="29">
        <f>TRUNC(SUM(J96:J101),2)</f>
        <v>353.05</v>
      </c>
      <c r="K103" s="33"/>
    </row>
    <row r="104" ht="7.5" customHeight="1">
      <c r="B104" s="30"/>
      <c r="C104" s="30"/>
      <c r="D104" s="30"/>
      <c r="E104" s="30"/>
      <c r="F104" s="30"/>
      <c r="G104" s="30"/>
      <c r="H104" s="30"/>
      <c r="I104" s="38"/>
      <c r="J104" s="31"/>
      <c r="K104" s="33"/>
    </row>
    <row r="105" ht="28.5" customHeight="1">
      <c r="B105" s="64" t="s">
        <v>107</v>
      </c>
      <c r="K105" s="33"/>
    </row>
    <row r="106" ht="38.25" customHeight="1">
      <c r="B106" s="64" t="s">
        <v>108</v>
      </c>
      <c r="K106" s="33"/>
    </row>
    <row r="107" ht="24.75" customHeight="1">
      <c r="B107" s="64" t="s">
        <v>109</v>
      </c>
      <c r="K107" s="33"/>
    </row>
    <row r="108" ht="12.75" customHeight="1">
      <c r="B108" s="64" t="s">
        <v>110</v>
      </c>
      <c r="K108" s="33"/>
    </row>
    <row r="109" ht="38.25" customHeight="1">
      <c r="B109" s="64" t="s">
        <v>111</v>
      </c>
      <c r="K109" s="33"/>
    </row>
    <row r="110" ht="12.75" customHeight="1">
      <c r="B110" s="65" t="s">
        <v>112</v>
      </c>
      <c r="K110" s="33"/>
    </row>
    <row r="111" ht="33.75" customHeight="1">
      <c r="B111" s="66" t="s">
        <v>113</v>
      </c>
      <c r="K111" s="33"/>
    </row>
    <row r="112" ht="9.0" customHeight="1">
      <c r="B112" s="55"/>
      <c r="C112" s="55"/>
      <c r="D112" s="55"/>
      <c r="E112" s="55"/>
      <c r="F112" s="55"/>
      <c r="G112" s="55"/>
      <c r="H112" s="55"/>
      <c r="I112" s="55"/>
      <c r="J112" s="55"/>
      <c r="K112" s="33"/>
    </row>
    <row r="113" ht="12.75" customHeight="1">
      <c r="B113" s="24" t="s">
        <v>114</v>
      </c>
      <c r="C113" s="5"/>
      <c r="D113" s="5"/>
      <c r="E113" s="5"/>
      <c r="F113" s="5"/>
      <c r="G113" s="5"/>
      <c r="H113" s="5"/>
      <c r="I113" s="5"/>
      <c r="J113" s="6"/>
      <c r="K113" s="33"/>
    </row>
    <row r="114" ht="12.75" customHeight="1">
      <c r="B114" s="4" t="s">
        <v>115</v>
      </c>
      <c r="C114" s="5"/>
      <c r="D114" s="5"/>
      <c r="E114" s="5"/>
      <c r="F114" s="5"/>
      <c r="G114" s="5"/>
      <c r="H114" s="5"/>
      <c r="I114" s="5"/>
      <c r="J114" s="6"/>
      <c r="K114" s="33"/>
    </row>
    <row r="115" ht="12.75" customHeight="1">
      <c r="B115" s="67" t="s">
        <v>116</v>
      </c>
      <c r="C115" s="6"/>
      <c r="D115" s="67" t="s">
        <v>117</v>
      </c>
      <c r="E115" s="6"/>
      <c r="F115" s="67" t="s">
        <v>118</v>
      </c>
      <c r="G115" s="6"/>
      <c r="H115" s="67" t="s">
        <v>119</v>
      </c>
      <c r="I115" s="6"/>
      <c r="J115" s="68" t="s">
        <v>120</v>
      </c>
      <c r="K115" s="33"/>
    </row>
    <row r="116" ht="13.5" customHeight="1">
      <c r="B116" s="69" t="s">
        <v>121</v>
      </c>
      <c r="C116" s="6"/>
      <c r="D116" s="70"/>
      <c r="E116" s="6"/>
      <c r="F116" s="71">
        <v>30.0</v>
      </c>
      <c r="G116" s="6"/>
      <c r="H116" s="72">
        <f>(252/365)</f>
        <v>0.6904109589</v>
      </c>
      <c r="I116" s="6"/>
      <c r="J116" s="73">
        <f t="shared" ref="J116:J127" si="4">D116*F116*H116</f>
        <v>0</v>
      </c>
      <c r="K116" s="33"/>
    </row>
    <row r="117" ht="12.75" customHeight="1">
      <c r="B117" s="69" t="s">
        <v>122</v>
      </c>
      <c r="C117" s="6"/>
      <c r="D117" s="70"/>
      <c r="E117" s="6"/>
      <c r="F117" s="71">
        <v>1.0</v>
      </c>
      <c r="G117" s="6"/>
      <c r="H117" s="72">
        <v>1.0</v>
      </c>
      <c r="I117" s="6"/>
      <c r="J117" s="73">
        <f t="shared" si="4"/>
        <v>0</v>
      </c>
      <c r="K117" s="33"/>
    </row>
    <row r="118" ht="12.75" customHeight="1">
      <c r="B118" s="69" t="s">
        <v>123</v>
      </c>
      <c r="C118" s="6"/>
      <c r="D118" s="70"/>
      <c r="E118" s="6"/>
      <c r="F118" s="71">
        <v>15.0</v>
      </c>
      <c r="G118" s="6"/>
      <c r="H118" s="72">
        <f t="shared" ref="H118:H119" si="5">(252/365)</f>
        <v>0.6904109589</v>
      </c>
      <c r="I118" s="6"/>
      <c r="J118" s="73">
        <f t="shared" si="4"/>
        <v>0</v>
      </c>
      <c r="K118" s="33"/>
    </row>
    <row r="119" ht="12.75" customHeight="1">
      <c r="B119" s="69" t="s">
        <v>124</v>
      </c>
      <c r="C119" s="6"/>
      <c r="D119" s="70"/>
      <c r="E119" s="6"/>
      <c r="F119" s="71">
        <v>5.0</v>
      </c>
      <c r="G119" s="6"/>
      <c r="H119" s="72">
        <f t="shared" si="5"/>
        <v>0.6904109589</v>
      </c>
      <c r="I119" s="6"/>
      <c r="J119" s="73">
        <f t="shared" si="4"/>
        <v>0</v>
      </c>
      <c r="K119" s="33"/>
    </row>
    <row r="120" ht="12.75" customHeight="1">
      <c r="B120" s="69" t="s">
        <v>125</v>
      </c>
      <c r="C120" s="6"/>
      <c r="D120" s="70"/>
      <c r="E120" s="6"/>
      <c r="F120" s="71">
        <v>2.0</v>
      </c>
      <c r="G120" s="6"/>
      <c r="H120" s="72">
        <v>1.0</v>
      </c>
      <c r="I120" s="6"/>
      <c r="J120" s="73">
        <f t="shared" si="4"/>
        <v>0</v>
      </c>
      <c r="K120" s="33"/>
    </row>
    <row r="121" ht="12.75" customHeight="1">
      <c r="B121" s="69" t="s">
        <v>126</v>
      </c>
      <c r="C121" s="6"/>
      <c r="D121" s="70"/>
      <c r="E121" s="6"/>
      <c r="F121" s="71">
        <v>2.0</v>
      </c>
      <c r="G121" s="6"/>
      <c r="H121" s="72">
        <f>(252/365)</f>
        <v>0.6904109589</v>
      </c>
      <c r="I121" s="6"/>
      <c r="J121" s="73">
        <f t="shared" si="4"/>
        <v>0</v>
      </c>
      <c r="K121" s="33"/>
    </row>
    <row r="122" ht="12.75" customHeight="1">
      <c r="B122" s="69" t="s">
        <v>127</v>
      </c>
      <c r="C122" s="6"/>
      <c r="D122" s="70"/>
      <c r="E122" s="6"/>
      <c r="F122" s="71">
        <v>3.0</v>
      </c>
      <c r="G122" s="6"/>
      <c r="H122" s="72">
        <v>1.0</v>
      </c>
      <c r="I122" s="6"/>
      <c r="J122" s="73">
        <f t="shared" si="4"/>
        <v>0</v>
      </c>
      <c r="K122" s="33"/>
    </row>
    <row r="123" ht="12.75" customHeight="1">
      <c r="B123" s="69" t="s">
        <v>128</v>
      </c>
      <c r="C123" s="6"/>
      <c r="D123" s="70"/>
      <c r="E123" s="6"/>
      <c r="F123" s="71">
        <v>1.0</v>
      </c>
      <c r="G123" s="6"/>
      <c r="H123" s="72">
        <v>1.0</v>
      </c>
      <c r="I123" s="6"/>
      <c r="J123" s="73">
        <f t="shared" si="4"/>
        <v>0</v>
      </c>
      <c r="K123" s="33"/>
    </row>
    <row r="124" ht="12.75" customHeight="1">
      <c r="B124" s="69" t="s">
        <v>129</v>
      </c>
      <c r="C124" s="6"/>
      <c r="D124" s="70"/>
      <c r="E124" s="6"/>
      <c r="F124" s="71">
        <v>1.0</v>
      </c>
      <c r="G124" s="6"/>
      <c r="H124" s="72">
        <v>1.0</v>
      </c>
      <c r="I124" s="6"/>
      <c r="J124" s="73">
        <f t="shared" si="4"/>
        <v>0</v>
      </c>
      <c r="K124" s="33"/>
    </row>
    <row r="125" ht="12.75" customHeight="1">
      <c r="B125" s="69" t="s">
        <v>130</v>
      </c>
      <c r="C125" s="6"/>
      <c r="D125" s="70"/>
      <c r="E125" s="6"/>
      <c r="F125" s="71">
        <v>20.0</v>
      </c>
      <c r="G125" s="6"/>
      <c r="H125" s="72">
        <f t="shared" ref="H125:H126" si="6">(252/365)</f>
        <v>0.6904109589</v>
      </c>
      <c r="I125" s="6"/>
      <c r="J125" s="73">
        <f t="shared" si="4"/>
        <v>0</v>
      </c>
      <c r="K125" s="33"/>
    </row>
    <row r="126" ht="12.75" customHeight="1">
      <c r="B126" s="69" t="s">
        <v>131</v>
      </c>
      <c r="C126" s="6"/>
      <c r="D126" s="70"/>
      <c r="E126" s="6"/>
      <c r="F126" s="71">
        <v>180.0</v>
      </c>
      <c r="G126" s="6"/>
      <c r="H126" s="72">
        <f t="shared" si="6"/>
        <v>0.6904109589</v>
      </c>
      <c r="I126" s="6"/>
      <c r="J126" s="73">
        <f t="shared" si="4"/>
        <v>0</v>
      </c>
      <c r="K126" s="33"/>
    </row>
    <row r="127" ht="12.75" customHeight="1">
      <c r="B127" s="69" t="s">
        <v>132</v>
      </c>
      <c r="C127" s="6"/>
      <c r="D127" s="70"/>
      <c r="E127" s="6"/>
      <c r="F127" s="71">
        <v>6.0</v>
      </c>
      <c r="G127" s="6"/>
      <c r="H127" s="72">
        <v>1.0</v>
      </c>
      <c r="I127" s="6"/>
      <c r="J127" s="73">
        <f t="shared" si="4"/>
        <v>0</v>
      </c>
      <c r="K127" s="33"/>
    </row>
    <row r="128" ht="12.75" customHeight="1">
      <c r="B128" s="74" t="s">
        <v>133</v>
      </c>
      <c r="C128" s="5"/>
      <c r="D128" s="5"/>
      <c r="E128" s="5"/>
      <c r="F128" s="5"/>
      <c r="G128" s="5"/>
      <c r="H128" s="5"/>
      <c r="I128" s="6"/>
      <c r="J128" s="73">
        <f>SUM(J116:J127)</f>
        <v>0</v>
      </c>
      <c r="K128" s="33"/>
    </row>
    <row r="129" ht="12.75" customHeight="1">
      <c r="B129" s="75"/>
      <c r="C129" s="75"/>
      <c r="D129" s="76"/>
      <c r="E129" s="76"/>
      <c r="F129" s="77"/>
      <c r="G129" s="77"/>
      <c r="H129" s="78"/>
      <c r="I129" s="78"/>
      <c r="J129" s="79"/>
      <c r="K129" s="33"/>
    </row>
    <row r="130" ht="12.75" customHeight="1">
      <c r="B130" s="16" t="s">
        <v>134</v>
      </c>
      <c r="C130" s="5"/>
      <c r="D130" s="5"/>
      <c r="E130" s="5"/>
      <c r="F130" s="5"/>
      <c r="G130" s="6"/>
      <c r="H130" s="33"/>
      <c r="I130" s="33"/>
      <c r="J130" s="33"/>
      <c r="K130" s="33"/>
    </row>
    <row r="131" ht="12.75" customHeight="1">
      <c r="B131" s="74" t="s">
        <v>135</v>
      </c>
      <c r="C131" s="6"/>
      <c r="D131" s="74" t="s">
        <v>136</v>
      </c>
      <c r="E131" s="6"/>
      <c r="F131" s="74" t="s">
        <v>137</v>
      </c>
      <c r="G131" s="6"/>
      <c r="K131" s="33"/>
    </row>
    <row r="132" ht="12.75" customHeight="1">
      <c r="B132" s="80">
        <f>J40+J85+J103</f>
        <v>3857.09</v>
      </c>
      <c r="C132" s="6"/>
      <c r="D132" s="74">
        <v>30.0</v>
      </c>
      <c r="E132" s="6"/>
      <c r="F132" s="80">
        <f>B132/D132</f>
        <v>128.5696667</v>
      </c>
      <c r="G132" s="6"/>
      <c r="H132" s="81"/>
      <c r="I132" s="81"/>
      <c r="J132" s="81"/>
      <c r="K132" s="33"/>
    </row>
    <row r="133" ht="12.75" customHeight="1">
      <c r="B133" s="82"/>
      <c r="C133" s="82"/>
      <c r="D133" s="82"/>
      <c r="E133" s="81"/>
      <c r="F133" s="83"/>
      <c r="G133" s="83"/>
      <c r="H133" s="84"/>
      <c r="I133" s="84"/>
      <c r="J133" s="85"/>
      <c r="K133" s="33"/>
    </row>
    <row r="134" ht="36.0" customHeight="1">
      <c r="B134" s="64" t="s">
        <v>138</v>
      </c>
      <c r="K134" s="33"/>
    </row>
    <row r="135" ht="25.5" customHeight="1">
      <c r="B135" s="64" t="s">
        <v>139</v>
      </c>
      <c r="K135" s="33"/>
    </row>
    <row r="136" ht="12.75" customHeight="1">
      <c r="B136" s="64" t="s">
        <v>140</v>
      </c>
      <c r="K136" s="33"/>
    </row>
    <row r="137" ht="12.75" customHeight="1">
      <c r="B137" s="64" t="s">
        <v>141</v>
      </c>
      <c r="K137" s="33"/>
    </row>
    <row r="138" ht="12.75" customHeight="1">
      <c r="B138" s="64" t="s">
        <v>142</v>
      </c>
      <c r="K138" s="33"/>
    </row>
    <row r="139" ht="12.75" customHeight="1">
      <c r="B139" s="82"/>
      <c r="C139" s="82"/>
      <c r="D139" s="81"/>
      <c r="E139" s="81"/>
      <c r="F139" s="83"/>
      <c r="G139" s="83"/>
      <c r="H139" s="84"/>
      <c r="I139" s="84"/>
      <c r="J139" s="85"/>
      <c r="K139" s="33"/>
    </row>
    <row r="140" ht="12.75" customHeight="1">
      <c r="B140" s="9" t="s">
        <v>143</v>
      </c>
      <c r="C140" s="5"/>
      <c r="D140" s="5"/>
      <c r="E140" s="5"/>
      <c r="F140" s="5"/>
      <c r="G140" s="5"/>
      <c r="H140" s="6"/>
      <c r="I140" s="50" t="s">
        <v>48</v>
      </c>
      <c r="J140" s="25" t="s">
        <v>36</v>
      </c>
      <c r="K140" s="33"/>
    </row>
    <row r="141" ht="12.75" customHeight="1">
      <c r="B141" s="86"/>
      <c r="C141" s="9"/>
      <c r="D141" s="60"/>
      <c r="E141" s="60"/>
      <c r="F141" s="87"/>
      <c r="G141" s="88" t="s">
        <v>137</v>
      </c>
      <c r="H141" s="16" t="s">
        <v>144</v>
      </c>
      <c r="I141" s="50"/>
      <c r="J141" s="61"/>
      <c r="K141" s="33"/>
    </row>
    <row r="142" ht="12.75" customHeight="1">
      <c r="B142" s="25" t="s">
        <v>10</v>
      </c>
      <c r="C142" s="89" t="s">
        <v>145</v>
      </c>
      <c r="D142" s="5"/>
      <c r="E142" s="5"/>
      <c r="F142" s="6"/>
      <c r="G142" s="90">
        <f>F132</f>
        <v>128.5696667</v>
      </c>
      <c r="H142" s="91">
        <v>1.0</v>
      </c>
      <c r="I142" s="43">
        <f t="shared" ref="I142:I147" si="7">J142/$J$40</f>
        <v>0.00566193641</v>
      </c>
      <c r="J142" s="62">
        <f t="shared" ref="J142:J147" si="8">($G$142*H142)/12</f>
        <v>10.71413889</v>
      </c>
      <c r="K142" s="33"/>
    </row>
    <row r="143" ht="12.75" customHeight="1">
      <c r="B143" s="25" t="s">
        <v>12</v>
      </c>
      <c r="C143" s="89" t="s">
        <v>146</v>
      </c>
      <c r="D143" s="5"/>
      <c r="E143" s="5"/>
      <c r="F143" s="6"/>
      <c r="G143" s="92"/>
      <c r="H143" s="91">
        <v>1.0</v>
      </c>
      <c r="I143" s="43">
        <f t="shared" si="7"/>
        <v>0.00566193641</v>
      </c>
      <c r="J143" s="62">
        <f t="shared" si="8"/>
        <v>10.71413889</v>
      </c>
      <c r="K143" s="33"/>
    </row>
    <row r="144" ht="12.75" customHeight="1">
      <c r="B144" s="25" t="s">
        <v>14</v>
      </c>
      <c r="C144" s="89" t="s">
        <v>147</v>
      </c>
      <c r="D144" s="5"/>
      <c r="E144" s="5"/>
      <c r="F144" s="6"/>
      <c r="G144" s="92"/>
      <c r="H144" s="91">
        <v>1.0</v>
      </c>
      <c r="I144" s="43">
        <f t="shared" si="7"/>
        <v>0.00566193641</v>
      </c>
      <c r="J144" s="62">
        <f t="shared" si="8"/>
        <v>10.71413889</v>
      </c>
      <c r="K144" s="33"/>
    </row>
    <row r="145" ht="12.75" customHeight="1">
      <c r="B145" s="25" t="s">
        <v>16</v>
      </c>
      <c r="C145" s="89" t="s">
        <v>148</v>
      </c>
      <c r="D145" s="5"/>
      <c r="E145" s="5"/>
      <c r="F145" s="6"/>
      <c r="G145" s="92"/>
      <c r="H145" s="91">
        <v>1.0</v>
      </c>
      <c r="I145" s="43">
        <f t="shared" si="7"/>
        <v>0.00566193641</v>
      </c>
      <c r="J145" s="62">
        <f t="shared" si="8"/>
        <v>10.71413889</v>
      </c>
      <c r="K145" s="33"/>
    </row>
    <row r="146" ht="12.75" customHeight="1">
      <c r="B146" s="25" t="s">
        <v>19</v>
      </c>
      <c r="C146" s="89" t="s">
        <v>149</v>
      </c>
      <c r="D146" s="5"/>
      <c r="E146" s="5"/>
      <c r="F146" s="6"/>
      <c r="G146" s="92"/>
      <c r="H146" s="91">
        <v>1.0</v>
      </c>
      <c r="I146" s="43">
        <f t="shared" si="7"/>
        <v>0.00566193641</v>
      </c>
      <c r="J146" s="62">
        <f t="shared" si="8"/>
        <v>10.71413889</v>
      </c>
      <c r="K146" s="33"/>
    </row>
    <row r="147" ht="12.75" customHeight="1">
      <c r="B147" s="25" t="s">
        <v>42</v>
      </c>
      <c r="C147" s="89" t="s">
        <v>150</v>
      </c>
      <c r="D147" s="5"/>
      <c r="E147" s="5"/>
      <c r="F147" s="6"/>
      <c r="G147" s="93"/>
      <c r="H147" s="94"/>
      <c r="I147" s="43">
        <f t="shared" si="7"/>
        <v>0</v>
      </c>
      <c r="J147" s="62">
        <f t="shared" si="8"/>
        <v>0</v>
      </c>
      <c r="K147" s="33"/>
    </row>
    <row r="148" ht="12.75" customHeight="1">
      <c r="B148" s="26" t="s">
        <v>151</v>
      </c>
      <c r="C148" s="5"/>
      <c r="D148" s="5"/>
      <c r="E148" s="5"/>
      <c r="F148" s="5"/>
      <c r="G148" s="5"/>
      <c r="H148" s="6"/>
      <c r="I148" s="37">
        <f>TRUNC(SUM(I142:I147),4)</f>
        <v>0.0283</v>
      </c>
      <c r="J148" s="29">
        <f>TRUNC(SUM(J142:J147),2)</f>
        <v>53.57</v>
      </c>
      <c r="K148" s="33"/>
    </row>
    <row r="149" ht="8.25" customHeight="1">
      <c r="B149" s="56"/>
      <c r="C149" s="56"/>
      <c r="D149" s="56"/>
      <c r="E149" s="56"/>
      <c r="F149" s="56"/>
      <c r="G149" s="56"/>
      <c r="H149" s="56"/>
      <c r="I149" s="95"/>
      <c r="J149" s="57"/>
      <c r="K149" s="33"/>
    </row>
    <row r="150" ht="31.5" customHeight="1">
      <c r="B150" s="39" t="s">
        <v>152</v>
      </c>
      <c r="K150" s="33"/>
    </row>
    <row r="151" ht="10.5" customHeight="1">
      <c r="B151" s="47"/>
      <c r="C151" s="47"/>
      <c r="D151" s="47"/>
      <c r="E151" s="47"/>
      <c r="F151" s="47"/>
      <c r="G151" s="47"/>
      <c r="H151" s="47"/>
      <c r="I151" s="47"/>
      <c r="J151" s="47"/>
      <c r="K151" s="33"/>
    </row>
    <row r="152" ht="12.75" customHeight="1">
      <c r="B152" s="30"/>
      <c r="C152" s="30"/>
      <c r="D152" s="30"/>
      <c r="E152" s="30"/>
      <c r="F152" s="30"/>
      <c r="G152" s="30"/>
      <c r="H152" s="30"/>
      <c r="I152" s="38"/>
      <c r="J152" s="31"/>
      <c r="K152" s="33"/>
    </row>
    <row r="153" ht="12.75" customHeight="1">
      <c r="B153" s="24" t="s">
        <v>153</v>
      </c>
      <c r="C153" s="5"/>
      <c r="D153" s="5"/>
      <c r="E153" s="5"/>
      <c r="F153" s="5"/>
      <c r="G153" s="5"/>
      <c r="H153" s="5"/>
      <c r="I153" s="5"/>
      <c r="J153" s="6"/>
      <c r="K153" s="33"/>
    </row>
    <row r="154" ht="12.75" customHeight="1">
      <c r="B154" s="9" t="s">
        <v>154</v>
      </c>
      <c r="C154" s="5"/>
      <c r="D154" s="5"/>
      <c r="E154" s="5"/>
      <c r="F154" s="5"/>
      <c r="G154" s="5"/>
      <c r="H154" s="5"/>
      <c r="I154" s="6"/>
      <c r="J154" s="25" t="s">
        <v>36</v>
      </c>
      <c r="K154" s="33"/>
    </row>
    <row r="155" ht="12.75" customHeight="1">
      <c r="B155" s="25" t="s">
        <v>155</v>
      </c>
      <c r="C155" s="4" t="s">
        <v>156</v>
      </c>
      <c r="D155" s="5"/>
      <c r="E155" s="5"/>
      <c r="F155" s="5"/>
      <c r="G155" s="5"/>
      <c r="H155" s="5"/>
      <c r="I155" s="6"/>
      <c r="J155" s="28">
        <f>J148</f>
        <v>53.57</v>
      </c>
      <c r="K155" s="33"/>
    </row>
    <row r="156" ht="12.75" customHeight="1">
      <c r="B156" s="25" t="s">
        <v>157</v>
      </c>
      <c r="C156" s="4" t="s">
        <v>158</v>
      </c>
      <c r="D156" s="5"/>
      <c r="E156" s="5"/>
      <c r="F156" s="5"/>
      <c r="G156" s="5"/>
      <c r="H156" s="5"/>
      <c r="I156" s="6"/>
      <c r="J156" s="28">
        <v>0.0</v>
      </c>
      <c r="K156" s="33"/>
    </row>
    <row r="157" ht="12.75" customHeight="1">
      <c r="B157" s="26" t="s">
        <v>159</v>
      </c>
      <c r="C157" s="5"/>
      <c r="D157" s="5"/>
      <c r="E157" s="5"/>
      <c r="F157" s="5"/>
      <c r="G157" s="5"/>
      <c r="H157" s="5"/>
      <c r="I157" s="6"/>
      <c r="J157" s="29">
        <f>SUM(J155:J156)</f>
        <v>53.57</v>
      </c>
      <c r="K157" s="33"/>
    </row>
    <row r="158" ht="12.75" customHeight="1">
      <c r="B158" s="56"/>
      <c r="C158" s="56"/>
      <c r="D158" s="56"/>
      <c r="E158" s="56"/>
      <c r="F158" s="56"/>
      <c r="G158" s="56"/>
      <c r="H158" s="56"/>
      <c r="I158" s="56"/>
      <c r="J158" s="57"/>
      <c r="K158" s="33"/>
    </row>
    <row r="159" ht="12.75" customHeight="1">
      <c r="B159" s="9" t="s">
        <v>160</v>
      </c>
      <c r="C159" s="5"/>
      <c r="D159" s="5"/>
      <c r="E159" s="5"/>
      <c r="F159" s="5"/>
      <c r="G159" s="5"/>
      <c r="H159" s="5"/>
      <c r="I159" s="5"/>
      <c r="J159" s="6"/>
      <c r="K159" s="33"/>
    </row>
    <row r="160" ht="12.75" customHeight="1">
      <c r="B160" s="4"/>
      <c r="C160" s="5"/>
      <c r="D160" s="6"/>
      <c r="E160" s="16" t="s">
        <v>161</v>
      </c>
      <c r="F160" s="6"/>
      <c r="G160" s="96" t="s">
        <v>93</v>
      </c>
      <c r="H160" s="94"/>
      <c r="I160" s="16" t="s">
        <v>162</v>
      </c>
      <c r="J160" s="6"/>
      <c r="K160" s="33"/>
    </row>
    <row r="161" ht="12.75" customHeight="1">
      <c r="B161" s="4"/>
      <c r="C161" s="5"/>
      <c r="D161" s="6"/>
      <c r="E161" s="91">
        <f>J40+J85+J103+J128</f>
        <v>3857.09</v>
      </c>
      <c r="F161" s="6"/>
      <c r="G161" s="97">
        <v>0.0161</v>
      </c>
      <c r="H161" s="28"/>
      <c r="I161" s="91">
        <f>E161*G161</f>
        <v>62.099149</v>
      </c>
      <c r="J161" s="6"/>
      <c r="K161" s="33"/>
    </row>
    <row r="162" ht="12.75" customHeight="1">
      <c r="B162" s="16" t="s">
        <v>163</v>
      </c>
      <c r="C162" s="5"/>
      <c r="D162" s="5"/>
      <c r="E162" s="5"/>
      <c r="F162" s="5"/>
      <c r="G162" s="5"/>
      <c r="H162" s="6"/>
      <c r="I162" s="91">
        <f>SUM(I161:J161)</f>
        <v>62.099149</v>
      </c>
      <c r="J162" s="6"/>
      <c r="K162" s="33"/>
    </row>
    <row r="163" ht="52.5" customHeight="1">
      <c r="B163" s="64" t="s">
        <v>164</v>
      </c>
      <c r="K163" s="33"/>
    </row>
    <row r="164" ht="12.75" customHeight="1">
      <c r="B164" s="82"/>
      <c r="C164" s="82"/>
      <c r="D164" s="82"/>
      <c r="E164" s="82"/>
      <c r="F164" s="82"/>
      <c r="G164" s="82"/>
      <c r="H164" s="82"/>
      <c r="I164" s="82"/>
      <c r="J164" s="82"/>
      <c r="K164" s="33"/>
    </row>
    <row r="165" ht="12.75" customHeight="1">
      <c r="B165" s="9" t="s">
        <v>165</v>
      </c>
      <c r="C165" s="5"/>
      <c r="D165" s="5"/>
      <c r="E165" s="5"/>
      <c r="F165" s="5"/>
      <c r="G165" s="5"/>
      <c r="H165" s="5"/>
      <c r="I165" s="5"/>
      <c r="J165" s="6"/>
      <c r="K165" s="33"/>
    </row>
    <row r="166" ht="24.75" customHeight="1">
      <c r="A166" s="98"/>
      <c r="B166" s="99" t="s">
        <v>166</v>
      </c>
      <c r="C166" s="5"/>
      <c r="D166" s="6"/>
      <c r="E166" s="99" t="s">
        <v>161</v>
      </c>
      <c r="F166" s="6"/>
      <c r="G166" s="100" t="s">
        <v>167</v>
      </c>
      <c r="H166" s="101" t="s">
        <v>168</v>
      </c>
      <c r="I166" s="99" t="s">
        <v>169</v>
      </c>
      <c r="J166" s="6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ht="12.75" customHeight="1">
      <c r="B167" s="4"/>
      <c r="C167" s="5"/>
      <c r="D167" s="6"/>
      <c r="E167" s="91">
        <f>E161+I162</f>
        <v>3919.189149</v>
      </c>
      <c r="F167" s="6"/>
      <c r="G167" s="28">
        <f>E167*0.12</f>
        <v>470.3026979</v>
      </c>
      <c r="H167" s="28">
        <f>G167*0.0925</f>
        <v>43.50299955</v>
      </c>
      <c r="I167" s="91">
        <f>G167-H167</f>
        <v>426.7996983</v>
      </c>
      <c r="J167" s="6"/>
      <c r="K167" s="33"/>
    </row>
    <row r="168" ht="12.75" customHeight="1">
      <c r="B168" s="16"/>
      <c r="C168" s="5"/>
      <c r="D168" s="5"/>
      <c r="E168" s="5"/>
      <c r="F168" s="5"/>
      <c r="G168" s="5"/>
      <c r="H168" s="6"/>
      <c r="I168" s="91"/>
      <c r="J168" s="6"/>
      <c r="K168" s="33"/>
    </row>
    <row r="169" ht="12.75" customHeight="1">
      <c r="B169" s="16" t="s">
        <v>170</v>
      </c>
      <c r="C169" s="5"/>
      <c r="D169" s="5"/>
      <c r="E169" s="5"/>
      <c r="F169" s="5"/>
      <c r="G169" s="5"/>
      <c r="H169" s="6"/>
      <c r="I169" s="91">
        <f>I167</f>
        <v>426.7996983</v>
      </c>
      <c r="J169" s="6"/>
      <c r="K169" s="33"/>
    </row>
    <row r="170" ht="12.75" customHeight="1">
      <c r="B170" s="82"/>
      <c r="C170" s="82"/>
      <c r="D170" s="82"/>
      <c r="E170" s="82"/>
      <c r="F170" s="82"/>
      <c r="G170" s="82"/>
      <c r="H170" s="82"/>
      <c r="I170" s="82"/>
      <c r="J170" s="82"/>
      <c r="K170" s="33"/>
    </row>
    <row r="171" ht="12.75" customHeight="1">
      <c r="B171" s="102"/>
      <c r="C171" s="103"/>
      <c r="D171" s="103"/>
      <c r="E171" s="103"/>
      <c r="F171" s="103"/>
      <c r="G171" s="103"/>
      <c r="H171" s="103"/>
      <c r="I171" s="103"/>
      <c r="J171" s="103"/>
      <c r="K171" s="33"/>
    </row>
    <row r="172" ht="12.75" customHeight="1">
      <c r="A172" s="33"/>
      <c r="B172" s="55"/>
      <c r="C172" s="55"/>
      <c r="D172" s="55"/>
      <c r="E172" s="55"/>
      <c r="F172" s="55"/>
      <c r="G172" s="55"/>
      <c r="H172" s="55"/>
      <c r="I172" s="55"/>
      <c r="J172" s="55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12.75" customHeight="1">
      <c r="B173" s="24" t="s">
        <v>171</v>
      </c>
      <c r="C173" s="5"/>
      <c r="D173" s="5"/>
      <c r="E173" s="5"/>
      <c r="F173" s="5"/>
      <c r="G173" s="5"/>
      <c r="H173" s="5"/>
      <c r="I173" s="5"/>
      <c r="J173" s="6"/>
      <c r="K173" s="33"/>
    </row>
    <row r="174" ht="12.75" customHeight="1">
      <c r="B174" s="25">
        <v>5.0</v>
      </c>
      <c r="C174" s="26" t="s">
        <v>172</v>
      </c>
      <c r="D174" s="5"/>
      <c r="E174" s="5"/>
      <c r="F174" s="5"/>
      <c r="G174" s="5"/>
      <c r="H174" s="6"/>
      <c r="I174" s="25"/>
      <c r="J174" s="25" t="s">
        <v>36</v>
      </c>
      <c r="K174" s="33"/>
    </row>
    <row r="175" ht="12.75" customHeight="1">
      <c r="B175" s="25" t="s">
        <v>10</v>
      </c>
      <c r="C175" s="104" t="s">
        <v>173</v>
      </c>
      <c r="D175" s="5"/>
      <c r="E175" s="5"/>
      <c r="F175" s="5"/>
      <c r="G175" s="5"/>
      <c r="H175" s="6"/>
      <c r="I175" s="10" t="s">
        <v>174</v>
      </c>
      <c r="J175" s="105">
        <f>UNIFORMES!E9</f>
        <v>55.195</v>
      </c>
      <c r="K175" s="33"/>
    </row>
    <row r="176" ht="12.75" customHeight="1">
      <c r="B176" s="25" t="s">
        <v>12</v>
      </c>
      <c r="C176" s="104" t="s">
        <v>175</v>
      </c>
      <c r="D176" s="5"/>
      <c r="E176" s="5"/>
      <c r="F176" s="5"/>
      <c r="G176" s="5"/>
      <c r="H176" s="6"/>
      <c r="I176" s="16" t="s">
        <v>174</v>
      </c>
      <c r="J176" s="28">
        <f>FERRAMENTAS!F68</f>
        <v>24.62845833</v>
      </c>
      <c r="K176" s="33"/>
    </row>
    <row r="177" ht="12.75" customHeight="1">
      <c r="B177" s="106" t="s">
        <v>14</v>
      </c>
      <c r="C177" s="104" t="s">
        <v>176</v>
      </c>
      <c r="D177" s="5"/>
      <c r="E177" s="5"/>
      <c r="F177" s="5"/>
      <c r="G177" s="5"/>
      <c r="H177" s="6"/>
      <c r="I177" s="16" t="s">
        <v>174</v>
      </c>
      <c r="J177" s="28">
        <f>EPIS!F22</f>
        <v>82.195</v>
      </c>
      <c r="K177" s="33"/>
    </row>
    <row r="178" ht="12.75" customHeight="1">
      <c r="B178" s="106" t="s">
        <v>16</v>
      </c>
      <c r="C178" s="104"/>
      <c r="D178" s="5"/>
      <c r="E178" s="5"/>
      <c r="F178" s="5"/>
      <c r="G178" s="5"/>
      <c r="H178" s="6"/>
      <c r="I178" s="10" t="s">
        <v>174</v>
      </c>
      <c r="J178" s="107">
        <v>0.0</v>
      </c>
      <c r="K178" s="33"/>
    </row>
    <row r="179" ht="12.75" customHeight="1">
      <c r="B179" s="26" t="s">
        <v>177</v>
      </c>
      <c r="C179" s="5"/>
      <c r="D179" s="5"/>
      <c r="E179" s="5"/>
      <c r="F179" s="5"/>
      <c r="G179" s="5"/>
      <c r="H179" s="6"/>
      <c r="I179" s="37" t="s">
        <v>174</v>
      </c>
      <c r="J179" s="29">
        <f>TRUNC(SUM(J175:J178),2)</f>
        <v>162.01</v>
      </c>
      <c r="K179" s="33"/>
    </row>
    <row r="180" ht="12.75" customHeight="1">
      <c r="B180" s="108"/>
      <c r="C180" s="5"/>
      <c r="D180" s="5"/>
      <c r="E180" s="5"/>
      <c r="F180" s="5"/>
      <c r="G180" s="5"/>
      <c r="H180" s="5"/>
      <c r="I180" s="5"/>
      <c r="J180" s="109"/>
      <c r="K180" s="33"/>
    </row>
    <row r="181" ht="12.75" customHeight="1">
      <c r="B181" s="24" t="s">
        <v>178</v>
      </c>
      <c r="C181" s="5"/>
      <c r="D181" s="5"/>
      <c r="E181" s="5"/>
      <c r="F181" s="5"/>
      <c r="G181" s="5"/>
      <c r="H181" s="5"/>
      <c r="I181" s="5"/>
      <c r="J181" s="6"/>
      <c r="K181" s="33"/>
    </row>
    <row r="182" ht="12.75" customHeight="1">
      <c r="B182" s="25">
        <v>6.0</v>
      </c>
      <c r="C182" s="26" t="s">
        <v>179</v>
      </c>
      <c r="D182" s="5"/>
      <c r="E182" s="5"/>
      <c r="F182" s="5"/>
      <c r="G182" s="5"/>
      <c r="H182" s="6"/>
      <c r="I182" s="50" t="s">
        <v>48</v>
      </c>
      <c r="J182" s="25" t="s">
        <v>36</v>
      </c>
      <c r="K182" s="33"/>
    </row>
    <row r="183" ht="12.75" customHeight="1">
      <c r="B183" s="25" t="s">
        <v>10</v>
      </c>
      <c r="C183" s="4" t="s">
        <v>180</v>
      </c>
      <c r="D183" s="5"/>
      <c r="E183" s="5"/>
      <c r="F183" s="5"/>
      <c r="G183" s="5"/>
      <c r="H183" s="6"/>
      <c r="I183" s="110">
        <v>0.0507</v>
      </c>
      <c r="J183" s="62">
        <f>TRUNC(I183*J205,2)</f>
        <v>206.48</v>
      </c>
      <c r="K183" s="33"/>
    </row>
    <row r="184" ht="12.75" customHeight="1">
      <c r="B184" s="25" t="s">
        <v>12</v>
      </c>
      <c r="C184" s="4" t="s">
        <v>181</v>
      </c>
      <c r="D184" s="5"/>
      <c r="E184" s="5"/>
      <c r="F184" s="5"/>
      <c r="G184" s="5"/>
      <c r="H184" s="6"/>
      <c r="I184" s="110">
        <v>0.0538</v>
      </c>
      <c r="J184" s="62">
        <f>TRUNC(I184*(J183+J205),2)</f>
        <v>230.21</v>
      </c>
      <c r="K184" s="33"/>
    </row>
    <row r="185" ht="12.75" customHeight="1">
      <c r="B185" s="25" t="s">
        <v>14</v>
      </c>
      <c r="C185" s="9" t="s">
        <v>182</v>
      </c>
      <c r="D185" s="5"/>
      <c r="E185" s="5"/>
      <c r="F185" s="5"/>
      <c r="G185" s="5"/>
      <c r="H185" s="6"/>
      <c r="I185" s="35"/>
      <c r="J185" s="111"/>
      <c r="K185" s="33"/>
    </row>
    <row r="186" ht="12.75" customHeight="1">
      <c r="B186" s="25" t="s">
        <v>183</v>
      </c>
      <c r="C186" s="4" t="s">
        <v>184</v>
      </c>
      <c r="D186" s="5"/>
      <c r="E186" s="5"/>
      <c r="F186" s="5"/>
      <c r="G186" s="5"/>
      <c r="H186" s="6"/>
      <c r="I186" s="112">
        <v>0.0165</v>
      </c>
      <c r="J186" s="113">
        <f>((J205)/1-(I189))*I186</f>
        <v>67.19670375</v>
      </c>
      <c r="K186" s="33"/>
    </row>
    <row r="187" ht="12.75" customHeight="1">
      <c r="B187" s="25" t="s">
        <v>185</v>
      </c>
      <c r="C187" s="4" t="s">
        <v>168</v>
      </c>
      <c r="D187" s="5"/>
      <c r="E187" s="5"/>
      <c r="F187" s="5"/>
      <c r="G187" s="5"/>
      <c r="H187" s="6"/>
      <c r="I187" s="114">
        <v>0.076</v>
      </c>
      <c r="J187" s="113">
        <f>((J205)/1-(I189))*I187</f>
        <v>309.51209</v>
      </c>
      <c r="K187" s="33"/>
    </row>
    <row r="188" ht="12.75" customHeight="1">
      <c r="B188" s="25" t="s">
        <v>186</v>
      </c>
      <c r="C188" s="4" t="s">
        <v>187</v>
      </c>
      <c r="D188" s="5"/>
      <c r="E188" s="5"/>
      <c r="F188" s="5"/>
      <c r="G188" s="5"/>
      <c r="H188" s="6"/>
      <c r="I188" s="115">
        <v>0.05</v>
      </c>
      <c r="J188" s="113">
        <f>((J205)/1-(I189))*I188</f>
        <v>203.626375</v>
      </c>
      <c r="K188" s="33"/>
    </row>
    <row r="189" ht="12.75" customHeight="1">
      <c r="B189" s="26" t="s">
        <v>188</v>
      </c>
      <c r="C189" s="5"/>
      <c r="D189" s="5"/>
      <c r="E189" s="5"/>
      <c r="F189" s="5"/>
      <c r="G189" s="5"/>
      <c r="H189" s="6"/>
      <c r="I189" s="116">
        <f>SUM(I186:I188)</f>
        <v>0.1425</v>
      </c>
      <c r="J189" s="29">
        <f>TRUNC(SUM(J183:J188),2)</f>
        <v>1017.02</v>
      </c>
      <c r="K189" s="33"/>
    </row>
    <row r="190" ht="12.75" customHeight="1">
      <c r="B190" s="41"/>
      <c r="C190" s="117"/>
      <c r="D190" s="117"/>
      <c r="E190" s="117"/>
      <c r="F190" s="117"/>
      <c r="G190" s="117"/>
      <c r="H190" s="117"/>
      <c r="I190" s="118"/>
      <c r="J190" s="119"/>
      <c r="L190" s="120"/>
    </row>
    <row r="191" ht="12.75" customHeight="1">
      <c r="B191" s="121" t="s">
        <v>189</v>
      </c>
      <c r="L191" s="120"/>
    </row>
    <row r="192" ht="12.75" customHeight="1">
      <c r="L192" s="120"/>
    </row>
    <row r="193" ht="12.75" customHeight="1">
      <c r="L193" s="120"/>
    </row>
    <row r="194" ht="12.75" customHeight="1">
      <c r="L194" s="120"/>
    </row>
    <row r="195" ht="12.75" customHeight="1">
      <c r="L195" s="120"/>
    </row>
    <row r="196" ht="12.75" customHeight="1">
      <c r="L196" s="120"/>
    </row>
    <row r="197" ht="12.75" customHeight="1">
      <c r="B197" s="8"/>
      <c r="C197" s="8"/>
      <c r="D197" s="8"/>
      <c r="E197" s="8"/>
      <c r="F197" s="8"/>
      <c r="G197" s="8"/>
      <c r="H197" s="8"/>
      <c r="I197" s="8"/>
      <c r="J197" s="31"/>
    </row>
    <row r="198" ht="12.75" customHeight="1">
      <c r="B198" s="122" t="s">
        <v>190</v>
      </c>
      <c r="C198" s="5"/>
      <c r="D198" s="5"/>
      <c r="E198" s="5"/>
      <c r="F198" s="5"/>
      <c r="G198" s="5"/>
      <c r="H198" s="5"/>
      <c r="I198" s="5"/>
      <c r="J198" s="6"/>
      <c r="L198" s="123"/>
    </row>
    <row r="199" ht="12.75" customHeight="1">
      <c r="B199" s="26" t="s">
        <v>191</v>
      </c>
      <c r="C199" s="5"/>
      <c r="D199" s="5"/>
      <c r="E199" s="5"/>
      <c r="F199" s="5"/>
      <c r="G199" s="5"/>
      <c r="H199" s="5"/>
      <c r="I199" s="6"/>
      <c r="J199" s="25" t="s">
        <v>36</v>
      </c>
    </row>
    <row r="200" ht="12.75" customHeight="1">
      <c r="B200" s="10" t="s">
        <v>10</v>
      </c>
      <c r="C200" s="4" t="str">
        <f>B32</f>
        <v>MÓDULO 1 - COMPOSIÇÃO DA REMUNERAÇÃO</v>
      </c>
      <c r="D200" s="5"/>
      <c r="E200" s="5"/>
      <c r="F200" s="5"/>
      <c r="G200" s="5"/>
      <c r="H200" s="5"/>
      <c r="I200" s="6"/>
      <c r="J200" s="28">
        <f>J40</f>
        <v>1892.31</v>
      </c>
    </row>
    <row r="201" ht="12.75" customHeight="1">
      <c r="B201" s="10" t="s">
        <v>12</v>
      </c>
      <c r="C201" s="4" t="str">
        <f>B44</f>
        <v>MÓDULO 2 – ENCARGOS E BENEFÍCIOS ANUAIS, MENSAIS E DIÁRIOS</v>
      </c>
      <c r="D201" s="5"/>
      <c r="E201" s="5"/>
      <c r="F201" s="5"/>
      <c r="G201" s="5"/>
      <c r="H201" s="5"/>
      <c r="I201" s="6"/>
      <c r="J201" s="28">
        <f>J85</f>
        <v>1611.73</v>
      </c>
    </row>
    <row r="202" ht="12.75" customHeight="1">
      <c r="B202" s="10" t="s">
        <v>14</v>
      </c>
      <c r="C202" s="4" t="str">
        <f>B87</f>
        <v>MÓDULO 3 – PROVISÃO PARA RESCISÃO</v>
      </c>
      <c r="D202" s="5"/>
      <c r="E202" s="5"/>
      <c r="F202" s="5"/>
      <c r="G202" s="5"/>
      <c r="H202" s="5"/>
      <c r="I202" s="6"/>
      <c r="J202" s="28">
        <f>J103</f>
        <v>353.05</v>
      </c>
      <c r="L202" s="123"/>
    </row>
    <row r="203" ht="12.75" customHeight="1">
      <c r="B203" s="10" t="s">
        <v>16</v>
      </c>
      <c r="C203" s="4" t="str">
        <f>B113</f>
        <v>MÓDULO 4 – CUSTO DE REPOSIÇÃO DO PROFISSIONAL AUSENTE</v>
      </c>
      <c r="D203" s="5"/>
      <c r="E203" s="5"/>
      <c r="F203" s="5"/>
      <c r="G203" s="5"/>
      <c r="H203" s="5"/>
      <c r="I203" s="6"/>
      <c r="J203" s="28">
        <f>J157</f>
        <v>53.57</v>
      </c>
      <c r="L203" s="123"/>
    </row>
    <row r="204" ht="12.75" customHeight="1">
      <c r="B204" s="10" t="s">
        <v>19</v>
      </c>
      <c r="C204" s="4" t="str">
        <f>B173</f>
        <v>MÓDULO 5 – INSUMOS DIVERSOS</v>
      </c>
      <c r="D204" s="5"/>
      <c r="E204" s="5"/>
      <c r="F204" s="5"/>
      <c r="G204" s="5"/>
      <c r="H204" s="5"/>
      <c r="I204" s="6"/>
      <c r="J204" s="28">
        <f>J179</f>
        <v>162.01</v>
      </c>
    </row>
    <row r="205" ht="12.75" customHeight="1">
      <c r="B205" s="25"/>
      <c r="C205" s="26" t="s">
        <v>192</v>
      </c>
      <c r="D205" s="5"/>
      <c r="E205" s="5"/>
      <c r="F205" s="5"/>
      <c r="G205" s="5"/>
      <c r="H205" s="5"/>
      <c r="I205" s="6"/>
      <c r="J205" s="29">
        <f>TRUNC(SUM(J200:J204),2)</f>
        <v>4072.67</v>
      </c>
      <c r="L205" s="120"/>
    </row>
    <row r="206" ht="12.75" customHeight="1">
      <c r="B206" s="10" t="s">
        <v>42</v>
      </c>
      <c r="C206" s="4" t="str">
        <f>B181</f>
        <v>MÓDULO 6 – CUSTOS INDIRETOS, TRIBUTOS E LUCRO</v>
      </c>
      <c r="D206" s="5"/>
      <c r="E206" s="5"/>
      <c r="F206" s="5"/>
      <c r="G206" s="5"/>
      <c r="H206" s="5"/>
      <c r="I206" s="6"/>
      <c r="J206" s="28">
        <f>J189</f>
        <v>1017.02</v>
      </c>
    </row>
    <row r="207" ht="12.75" customHeight="1">
      <c r="B207" s="26" t="s">
        <v>193</v>
      </c>
      <c r="C207" s="5"/>
      <c r="D207" s="5"/>
      <c r="E207" s="5"/>
      <c r="F207" s="5"/>
      <c r="G207" s="5"/>
      <c r="H207" s="5"/>
      <c r="I207" s="6"/>
      <c r="J207" s="29">
        <f>TRUNC(SUM(J205:J206),2)</f>
        <v>5089.69</v>
      </c>
    </row>
    <row r="208" ht="12.75" customHeight="1">
      <c r="J208" s="120"/>
    </row>
    <row r="209" ht="12.75" hidden="1" customHeight="1">
      <c r="B209" s="8"/>
      <c r="C209" s="8" t="s">
        <v>194</v>
      </c>
      <c r="I209" s="30"/>
      <c r="J209" s="30"/>
    </row>
    <row r="210" ht="40.5" hidden="1" customHeight="1">
      <c r="B210" s="124" t="s">
        <v>195</v>
      </c>
      <c r="C210" s="125"/>
      <c r="D210" s="124" t="s">
        <v>196</v>
      </c>
      <c r="E210" s="125"/>
      <c r="F210" s="124" t="s">
        <v>197</v>
      </c>
      <c r="G210" s="125"/>
      <c r="H210" s="126" t="s">
        <v>198</v>
      </c>
      <c r="I210" s="127" t="s">
        <v>199</v>
      </c>
      <c r="J210" s="128" t="s">
        <v>36</v>
      </c>
    </row>
    <row r="211" ht="12.75" hidden="1" customHeight="1">
      <c r="B211" s="129" t="s">
        <v>200</v>
      </c>
      <c r="C211" s="130"/>
      <c r="D211" s="131" t="s">
        <v>201</v>
      </c>
      <c r="E211" s="132"/>
      <c r="F211" s="133"/>
      <c r="G211" s="134"/>
      <c r="H211" s="135" t="s">
        <v>201</v>
      </c>
      <c r="I211" s="136"/>
      <c r="J211" s="137">
        <v>0.0</v>
      </c>
    </row>
    <row r="212" ht="12.75" hidden="1" customHeight="1">
      <c r="B212" s="16" t="s">
        <v>202</v>
      </c>
      <c r="C212" s="6"/>
      <c r="D212" s="138" t="s">
        <v>201</v>
      </c>
      <c r="E212" s="134"/>
      <c r="F212" s="139"/>
      <c r="G212" s="140"/>
      <c r="H212" s="141" t="s">
        <v>201</v>
      </c>
      <c r="I212" s="142"/>
      <c r="J212" s="143">
        <v>0.0</v>
      </c>
    </row>
    <row r="213" ht="12.75" hidden="1" customHeight="1">
      <c r="B213" s="16" t="s">
        <v>203</v>
      </c>
      <c r="C213" s="6"/>
      <c r="D213" s="138" t="s">
        <v>201</v>
      </c>
      <c r="E213" s="134"/>
      <c r="F213" s="139"/>
      <c r="G213" s="140"/>
      <c r="H213" s="141" t="s">
        <v>201</v>
      </c>
      <c r="I213" s="142"/>
      <c r="J213" s="143">
        <v>0.0</v>
      </c>
    </row>
    <row r="214" ht="12.75" hidden="1" customHeight="1">
      <c r="B214" s="16" t="s">
        <v>204</v>
      </c>
      <c r="C214" s="6"/>
      <c r="D214" s="138" t="s">
        <v>201</v>
      </c>
      <c r="E214" s="134"/>
      <c r="F214" s="139"/>
      <c r="G214" s="140"/>
      <c r="H214" s="141" t="s">
        <v>201</v>
      </c>
      <c r="I214" s="142"/>
      <c r="J214" s="143">
        <v>0.0</v>
      </c>
    </row>
    <row r="215" ht="12.75" hidden="1" customHeight="1">
      <c r="B215" s="144"/>
      <c r="C215" s="6"/>
      <c r="D215" s="139"/>
      <c r="E215" s="140"/>
      <c r="F215" s="139"/>
      <c r="G215" s="140"/>
      <c r="H215" s="145"/>
      <c r="I215" s="146"/>
      <c r="J215" s="143"/>
    </row>
    <row r="216" ht="12.75" hidden="1" customHeight="1">
      <c r="B216" s="147"/>
      <c r="C216" s="148"/>
      <c r="D216" s="149"/>
      <c r="E216" s="150"/>
      <c r="F216" s="149"/>
      <c r="G216" s="150"/>
      <c r="H216" s="151"/>
      <c r="I216" s="152"/>
      <c r="J216" s="153"/>
    </row>
    <row r="217" ht="12.75" hidden="1" customHeight="1">
      <c r="B217" s="154" t="s">
        <v>205</v>
      </c>
      <c r="C217" s="155"/>
      <c r="D217" s="155"/>
      <c r="E217" s="155"/>
      <c r="F217" s="155"/>
      <c r="G217" s="155"/>
      <c r="H217" s="155"/>
      <c r="I217" s="156"/>
      <c r="J217" s="157">
        <f>SUM(J215:J216)</f>
        <v>0</v>
      </c>
    </row>
    <row r="218" ht="12.75" hidden="1" customHeight="1"/>
    <row r="219" ht="12.75" hidden="1" customHeight="1">
      <c r="B219" s="8" t="s">
        <v>206</v>
      </c>
      <c r="C219" s="8" t="s">
        <v>207</v>
      </c>
      <c r="I219" s="30"/>
      <c r="J219" s="30"/>
    </row>
    <row r="220" ht="12.75" hidden="1" customHeight="1">
      <c r="B220" s="158" t="s">
        <v>208</v>
      </c>
      <c r="C220" s="159"/>
      <c r="D220" s="159"/>
      <c r="E220" s="159"/>
      <c r="F220" s="159"/>
      <c r="G220" s="159"/>
      <c r="H220" s="159"/>
      <c r="I220" s="159"/>
      <c r="J220" s="125"/>
    </row>
    <row r="221" ht="12.75" hidden="1" customHeight="1">
      <c r="B221" s="160"/>
      <c r="C221" s="161" t="s">
        <v>209</v>
      </c>
      <c r="D221" s="159"/>
      <c r="E221" s="159"/>
      <c r="F221" s="159"/>
      <c r="G221" s="159"/>
      <c r="H221" s="159"/>
      <c r="I221" s="125"/>
      <c r="J221" s="128" t="s">
        <v>36</v>
      </c>
    </row>
    <row r="222" ht="12.75" hidden="1" customHeight="1">
      <c r="B222" s="162" t="s">
        <v>10</v>
      </c>
      <c r="C222" s="163" t="s">
        <v>210</v>
      </c>
      <c r="D222" s="164"/>
      <c r="E222" s="164"/>
      <c r="F222" s="164"/>
      <c r="G222" s="164"/>
      <c r="H222" s="164"/>
      <c r="I222" s="165"/>
      <c r="J222" s="166" t="str">
        <f>#REF!</f>
        <v>#REF!</v>
      </c>
    </row>
    <row r="223" ht="12.75" hidden="1" customHeight="1">
      <c r="B223" s="167" t="s">
        <v>12</v>
      </c>
      <c r="C223" s="4" t="s">
        <v>211</v>
      </c>
      <c r="D223" s="5"/>
      <c r="E223" s="5"/>
      <c r="F223" s="5"/>
      <c r="G223" s="5"/>
      <c r="H223" s="5"/>
      <c r="I223" s="6"/>
      <c r="J223" s="168" t="str">
        <f>#REF!</f>
        <v>#REF!</v>
      </c>
    </row>
    <row r="224" ht="12.75" hidden="1" customHeight="1">
      <c r="B224" s="167" t="s">
        <v>14</v>
      </c>
      <c r="C224" s="169" t="s">
        <v>212</v>
      </c>
      <c r="D224" s="170"/>
      <c r="E224" s="170"/>
      <c r="F224" s="170"/>
      <c r="G224" s="170"/>
      <c r="H224" s="170"/>
      <c r="I224" s="148"/>
      <c r="J224" s="168">
        <f>J189</f>
        <v>1017.02</v>
      </c>
    </row>
    <row r="225" ht="12.75" hidden="1" customHeight="1">
      <c r="B225" s="171" t="s">
        <v>213</v>
      </c>
      <c r="C225" s="159"/>
      <c r="D225" s="159"/>
      <c r="E225" s="159"/>
      <c r="F225" s="159"/>
      <c r="G225" s="159"/>
      <c r="H225" s="159"/>
      <c r="I225" s="172"/>
      <c r="J225" s="157" t="str">
        <f>SUM(J222:J224)</f>
        <v>#REF!</v>
      </c>
    </row>
    <row r="226" ht="12.75" hidden="1" customHeight="1">
      <c r="B226" s="8" t="s">
        <v>214</v>
      </c>
      <c r="C226" s="96" t="s">
        <v>215</v>
      </c>
    </row>
    <row r="227" ht="12.75" hidden="1" customHeight="1"/>
    <row r="228" ht="12.75" hidden="1" customHeight="1"/>
    <row r="229" ht="12.75" customHeight="1"/>
    <row r="230" ht="12.75" customHeight="1"/>
    <row r="231" ht="41.25" customHeight="1">
      <c r="B231" s="64"/>
    </row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mergeCells count="266">
    <mergeCell ref="E1:I1"/>
    <mergeCell ref="B2:J2"/>
    <mergeCell ref="B4:J4"/>
    <mergeCell ref="B5:J5"/>
    <mergeCell ref="B6:J6"/>
    <mergeCell ref="B8:D8"/>
    <mergeCell ref="E8:F8"/>
    <mergeCell ref="B9:D9"/>
    <mergeCell ref="E9:F9"/>
    <mergeCell ref="B10:D10"/>
    <mergeCell ref="E10:F10"/>
    <mergeCell ref="B11:D11"/>
    <mergeCell ref="E11:F11"/>
    <mergeCell ref="B13:J13"/>
    <mergeCell ref="D21:E21"/>
    <mergeCell ref="F21:J21"/>
    <mergeCell ref="C14:I14"/>
    <mergeCell ref="C15:I15"/>
    <mergeCell ref="C16:I16"/>
    <mergeCell ref="C17:I17"/>
    <mergeCell ref="C18:I18"/>
    <mergeCell ref="B20:J20"/>
    <mergeCell ref="B21:C21"/>
    <mergeCell ref="B22:C22"/>
    <mergeCell ref="D22:E22"/>
    <mergeCell ref="F22:J22"/>
    <mergeCell ref="B24:J24"/>
    <mergeCell ref="C25:I25"/>
    <mergeCell ref="C26:I26"/>
    <mergeCell ref="C27:I27"/>
    <mergeCell ref="C28:I28"/>
    <mergeCell ref="C29:I29"/>
    <mergeCell ref="C30:I30"/>
    <mergeCell ref="B31:J31"/>
    <mergeCell ref="B32:J32"/>
    <mergeCell ref="C33:I33"/>
    <mergeCell ref="C34:I34"/>
    <mergeCell ref="C35:I35"/>
    <mergeCell ref="C36:I36"/>
    <mergeCell ref="C37:I37"/>
    <mergeCell ref="C38:I38"/>
    <mergeCell ref="C39:I39"/>
    <mergeCell ref="B40:I40"/>
    <mergeCell ref="B42:J42"/>
    <mergeCell ref="B44:J44"/>
    <mergeCell ref="B45:H45"/>
    <mergeCell ref="C46:H46"/>
    <mergeCell ref="C47:H47"/>
    <mergeCell ref="B48:H48"/>
    <mergeCell ref="B50:J50"/>
    <mergeCell ref="B51:J51"/>
    <mergeCell ref="B52:J52"/>
    <mergeCell ref="B54:H54"/>
    <mergeCell ref="C55:H55"/>
    <mergeCell ref="C56:H56"/>
    <mergeCell ref="C57:H57"/>
    <mergeCell ref="C58:H58"/>
    <mergeCell ref="C59:H59"/>
    <mergeCell ref="C60:H60"/>
    <mergeCell ref="C61:H61"/>
    <mergeCell ref="C62:H62"/>
    <mergeCell ref="B63:H63"/>
    <mergeCell ref="B65:J65"/>
    <mergeCell ref="B66:J66"/>
    <mergeCell ref="B67:J67"/>
    <mergeCell ref="B69:J69"/>
    <mergeCell ref="B70:E70"/>
    <mergeCell ref="C71:E71"/>
    <mergeCell ref="C72:E72"/>
    <mergeCell ref="C73:E73"/>
    <mergeCell ref="C74:E74"/>
    <mergeCell ref="B75:I75"/>
    <mergeCell ref="B77:J77"/>
    <mergeCell ref="B78:J78"/>
    <mergeCell ref="B80:J80"/>
    <mergeCell ref="B81:I81"/>
    <mergeCell ref="C82:I82"/>
    <mergeCell ref="C83:I83"/>
    <mergeCell ref="C84:I84"/>
    <mergeCell ref="B85:I85"/>
    <mergeCell ref="B87:J87"/>
    <mergeCell ref="B88:J88"/>
    <mergeCell ref="B89:I89"/>
    <mergeCell ref="B90:I90"/>
    <mergeCell ref="B91:I91"/>
    <mergeCell ref="B92:I92"/>
    <mergeCell ref="B93:I93"/>
    <mergeCell ref="C95:H95"/>
    <mergeCell ref="C96:H96"/>
    <mergeCell ref="C97:H97"/>
    <mergeCell ref="C98:H98"/>
    <mergeCell ref="C99:H99"/>
    <mergeCell ref="C100:H100"/>
    <mergeCell ref="C101:H101"/>
    <mergeCell ref="C102:H102"/>
    <mergeCell ref="B103:H103"/>
    <mergeCell ref="B105:J105"/>
    <mergeCell ref="B106:J106"/>
    <mergeCell ref="B107:J107"/>
    <mergeCell ref="B108:J108"/>
    <mergeCell ref="F115:G115"/>
    <mergeCell ref="H115:I115"/>
    <mergeCell ref="B109:J109"/>
    <mergeCell ref="B110:J110"/>
    <mergeCell ref="B111:J111"/>
    <mergeCell ref="B113:J113"/>
    <mergeCell ref="B114:J114"/>
    <mergeCell ref="B115:C115"/>
    <mergeCell ref="D115:E115"/>
    <mergeCell ref="B116:C116"/>
    <mergeCell ref="D116:E116"/>
    <mergeCell ref="F116:G116"/>
    <mergeCell ref="H116:I116"/>
    <mergeCell ref="D117:E117"/>
    <mergeCell ref="F117:G117"/>
    <mergeCell ref="H117:I117"/>
    <mergeCell ref="F119:G119"/>
    <mergeCell ref="H119:I119"/>
    <mergeCell ref="B117:C117"/>
    <mergeCell ref="B118:C118"/>
    <mergeCell ref="D118:E118"/>
    <mergeCell ref="F118:G118"/>
    <mergeCell ref="H118:I118"/>
    <mergeCell ref="B119:C119"/>
    <mergeCell ref="D119:E119"/>
    <mergeCell ref="F123:G123"/>
    <mergeCell ref="H123:I123"/>
    <mergeCell ref="B120:C120"/>
    <mergeCell ref="D120:E120"/>
    <mergeCell ref="F120:G120"/>
    <mergeCell ref="H120:I120"/>
    <mergeCell ref="D121:E121"/>
    <mergeCell ref="F121:G121"/>
    <mergeCell ref="H121:I121"/>
    <mergeCell ref="B121:C121"/>
    <mergeCell ref="B122:C122"/>
    <mergeCell ref="D122:E122"/>
    <mergeCell ref="F122:G122"/>
    <mergeCell ref="H122:I122"/>
    <mergeCell ref="B123:C123"/>
    <mergeCell ref="D123:E123"/>
    <mergeCell ref="B124:C124"/>
    <mergeCell ref="D124:E124"/>
    <mergeCell ref="F124:G124"/>
    <mergeCell ref="H124:I124"/>
    <mergeCell ref="D125:E125"/>
    <mergeCell ref="F125:G125"/>
    <mergeCell ref="H125:I125"/>
    <mergeCell ref="F127:G127"/>
    <mergeCell ref="H127:I127"/>
    <mergeCell ref="B125:C125"/>
    <mergeCell ref="B126:C126"/>
    <mergeCell ref="D126:E126"/>
    <mergeCell ref="F126:G126"/>
    <mergeCell ref="H126:I126"/>
    <mergeCell ref="B127:C127"/>
    <mergeCell ref="D127:E127"/>
    <mergeCell ref="B128:I128"/>
    <mergeCell ref="B130:G130"/>
    <mergeCell ref="B131:C131"/>
    <mergeCell ref="D131:E131"/>
    <mergeCell ref="F131:G131"/>
    <mergeCell ref="B132:C132"/>
    <mergeCell ref="D132:E132"/>
    <mergeCell ref="F132:G132"/>
    <mergeCell ref="B134:J134"/>
    <mergeCell ref="B135:J135"/>
    <mergeCell ref="B136:J136"/>
    <mergeCell ref="B137:J137"/>
    <mergeCell ref="B138:J138"/>
    <mergeCell ref="B140:H140"/>
    <mergeCell ref="B179:H179"/>
    <mergeCell ref="B180:J180"/>
    <mergeCell ref="B181:J181"/>
    <mergeCell ref="C182:H182"/>
    <mergeCell ref="C183:H183"/>
    <mergeCell ref="C184:H184"/>
    <mergeCell ref="C185:H185"/>
    <mergeCell ref="C186:H186"/>
    <mergeCell ref="C187:H187"/>
    <mergeCell ref="C188:H188"/>
    <mergeCell ref="B189:H189"/>
    <mergeCell ref="B191:J196"/>
    <mergeCell ref="B198:J198"/>
    <mergeCell ref="B199:I199"/>
    <mergeCell ref="B207:I207"/>
    <mergeCell ref="C209:H209"/>
    <mergeCell ref="B210:C210"/>
    <mergeCell ref="D210:E210"/>
    <mergeCell ref="F210:G210"/>
    <mergeCell ref="D211:E211"/>
    <mergeCell ref="F211:G211"/>
    <mergeCell ref="B211:C211"/>
    <mergeCell ref="B212:C212"/>
    <mergeCell ref="D212:E212"/>
    <mergeCell ref="F212:G212"/>
    <mergeCell ref="B213:C213"/>
    <mergeCell ref="D213:E213"/>
    <mergeCell ref="F213:G213"/>
    <mergeCell ref="B214:C214"/>
    <mergeCell ref="D214:E214"/>
    <mergeCell ref="F214:G214"/>
    <mergeCell ref="B215:C215"/>
    <mergeCell ref="D215:E215"/>
    <mergeCell ref="F215:G215"/>
    <mergeCell ref="B216:C216"/>
    <mergeCell ref="C223:I223"/>
    <mergeCell ref="C224:I224"/>
    <mergeCell ref="B225:I225"/>
    <mergeCell ref="B231:J231"/>
    <mergeCell ref="D216:E216"/>
    <mergeCell ref="F216:G216"/>
    <mergeCell ref="B217:I217"/>
    <mergeCell ref="C219:H219"/>
    <mergeCell ref="B220:J220"/>
    <mergeCell ref="C221:I221"/>
    <mergeCell ref="C222:I222"/>
    <mergeCell ref="C142:F142"/>
    <mergeCell ref="G142:G147"/>
    <mergeCell ref="C143:F143"/>
    <mergeCell ref="C144:F144"/>
    <mergeCell ref="C145:F145"/>
    <mergeCell ref="C146:F146"/>
    <mergeCell ref="C147:F147"/>
    <mergeCell ref="B148:H148"/>
    <mergeCell ref="B150:J150"/>
    <mergeCell ref="B153:J153"/>
    <mergeCell ref="B154:I154"/>
    <mergeCell ref="C155:I155"/>
    <mergeCell ref="C156:I156"/>
    <mergeCell ref="B157:I157"/>
    <mergeCell ref="B159:J159"/>
    <mergeCell ref="B160:D160"/>
    <mergeCell ref="E160:F160"/>
    <mergeCell ref="I160:J160"/>
    <mergeCell ref="B161:D161"/>
    <mergeCell ref="E161:F161"/>
    <mergeCell ref="I161:J161"/>
    <mergeCell ref="B162:H162"/>
    <mergeCell ref="I162:J162"/>
    <mergeCell ref="B163:J163"/>
    <mergeCell ref="B165:J165"/>
    <mergeCell ref="B166:D166"/>
    <mergeCell ref="E166:F166"/>
    <mergeCell ref="I166:J166"/>
    <mergeCell ref="B167:D167"/>
    <mergeCell ref="E167:F167"/>
    <mergeCell ref="I167:J167"/>
    <mergeCell ref="B168:H168"/>
    <mergeCell ref="I168:J168"/>
    <mergeCell ref="B169:H169"/>
    <mergeCell ref="I169:J169"/>
    <mergeCell ref="B171:J171"/>
    <mergeCell ref="B173:J173"/>
    <mergeCell ref="C174:H174"/>
    <mergeCell ref="C175:H175"/>
    <mergeCell ref="C176:H176"/>
    <mergeCell ref="C177:H177"/>
    <mergeCell ref="C178:H178"/>
    <mergeCell ref="C200:I200"/>
    <mergeCell ref="C201:I201"/>
    <mergeCell ref="C202:I202"/>
    <mergeCell ref="C203:I203"/>
    <mergeCell ref="C204:I204"/>
    <mergeCell ref="C205:I205"/>
    <mergeCell ref="C206:I206"/>
  </mergeCells>
  <printOptions horizontalCentered="1" verticalCentered="1"/>
  <pageMargins bottom="0.3937007874015748" footer="0.0" header="0.0" left="0.3937007874015748" right="0.3937007874015748" top="0.5905511811023623"/>
  <pageSetup paperSize="9" scale="53" orientation="portrait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3" width="8.71"/>
    <col customWidth="1" min="4" max="4" width="11.43"/>
    <col customWidth="1" min="5" max="5" width="12.29"/>
    <col customWidth="1" min="6" max="6" width="11.29"/>
    <col customWidth="1" min="7" max="7" width="11.86"/>
    <col customWidth="1" min="8" max="8" width="8.71"/>
    <col customWidth="1" min="9" max="9" width="11.86"/>
    <col customWidth="1" min="10" max="10" width="13.0"/>
    <col customWidth="1" min="11" max="12" width="8.71"/>
    <col customWidth="1" min="13" max="13" width="10.43"/>
    <col customWidth="1" min="14" max="14" width="13.71"/>
    <col customWidth="1" min="15" max="15" width="13.14"/>
    <col customWidth="1" min="16" max="16" width="14.43"/>
    <col customWidth="1" min="17" max="19" width="8.71"/>
    <col customWidth="1" min="20" max="20" width="16.14"/>
    <col customWidth="1" min="21" max="26" width="8.71"/>
  </cols>
  <sheetData>
    <row r="1" ht="12.75" customHeight="1">
      <c r="A1" s="206" t="s">
        <v>480</v>
      </c>
      <c r="B1" s="207" t="s">
        <v>378</v>
      </c>
      <c r="C1" s="208" t="s">
        <v>481</v>
      </c>
      <c r="D1" s="159"/>
      <c r="E1" s="159"/>
      <c r="F1" s="159"/>
      <c r="G1" s="159"/>
      <c r="H1" s="159"/>
      <c r="I1" s="159"/>
      <c r="J1" s="125"/>
      <c r="K1" s="207" t="s">
        <v>482</v>
      </c>
      <c r="L1" s="207" t="s">
        <v>483</v>
      </c>
      <c r="M1" s="207" t="s">
        <v>484</v>
      </c>
      <c r="N1" s="207" t="s">
        <v>485</v>
      </c>
      <c r="O1" s="209" t="s">
        <v>486</v>
      </c>
      <c r="P1" s="210" t="s">
        <v>487</v>
      </c>
      <c r="Q1" s="177"/>
      <c r="R1" s="177"/>
      <c r="S1" s="177"/>
      <c r="T1" s="177"/>
      <c r="U1" s="177"/>
      <c r="V1" s="177"/>
      <c r="W1" s="177"/>
      <c r="X1" s="177"/>
      <c r="Y1" s="177"/>
      <c r="Z1" s="177"/>
    </row>
    <row r="2" ht="12.75" customHeight="1">
      <c r="A2" s="211">
        <v>1.0</v>
      </c>
      <c r="B2" s="211">
        <v>1.0</v>
      </c>
      <c r="C2" s="196" t="s">
        <v>488</v>
      </c>
      <c r="D2" s="159"/>
      <c r="E2" s="159"/>
      <c r="F2" s="159"/>
      <c r="G2" s="159"/>
      <c r="H2" s="159"/>
      <c r="I2" s="159"/>
      <c r="J2" s="125"/>
      <c r="K2" s="211" t="s">
        <v>489</v>
      </c>
      <c r="L2" s="211">
        <v>12.0</v>
      </c>
      <c r="M2" s="212">
        <f>SUM(J4:J9)</f>
        <v>25728.29</v>
      </c>
      <c r="N2" s="213" t="s">
        <v>490</v>
      </c>
      <c r="O2" s="214" t="s">
        <v>174</v>
      </c>
      <c r="P2" s="215">
        <f>M2*L2</f>
        <v>308739.48</v>
      </c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ht="12.75" customHeight="1">
      <c r="A3" s="216"/>
      <c r="B3" s="216"/>
      <c r="C3" s="217" t="s">
        <v>195</v>
      </c>
      <c r="D3" s="159"/>
      <c r="E3" s="125"/>
      <c r="F3" s="218" t="s">
        <v>491</v>
      </c>
      <c r="G3" s="218" t="s">
        <v>492</v>
      </c>
      <c r="H3" s="218" t="s">
        <v>198</v>
      </c>
      <c r="I3" s="218" t="s">
        <v>493</v>
      </c>
      <c r="J3" s="218" t="s">
        <v>494</v>
      </c>
      <c r="K3" s="216"/>
      <c r="L3" s="216"/>
      <c r="M3" s="216"/>
      <c r="N3" s="216"/>
      <c r="O3" s="219"/>
      <c r="P3" s="92"/>
      <c r="Q3" s="177"/>
      <c r="R3" s="177"/>
      <c r="S3" s="177"/>
      <c r="T3" s="177"/>
      <c r="U3" s="177"/>
      <c r="V3" s="177"/>
      <c r="W3" s="177"/>
      <c r="X3" s="177"/>
      <c r="Y3" s="177"/>
      <c r="Z3" s="177"/>
    </row>
    <row r="4" ht="12.75" customHeight="1">
      <c r="A4" s="216"/>
      <c r="B4" s="216"/>
      <c r="C4" s="220" t="s">
        <v>495</v>
      </c>
      <c r="D4" s="220" t="s">
        <v>496</v>
      </c>
      <c r="E4" s="189" t="s">
        <v>497</v>
      </c>
      <c r="F4" s="201">
        <f>'PREÇO HOMEM MÊS-SUPERVISOR'!J207</f>
        <v>5089.69</v>
      </c>
      <c r="G4" s="190">
        <v>1.0</v>
      </c>
      <c r="H4" s="201">
        <f t="shared" ref="H4:H5" si="1">G4*F4</f>
        <v>5089.69</v>
      </c>
      <c r="I4" s="191">
        <v>1.0</v>
      </c>
      <c r="J4" s="201">
        <f t="shared" ref="J4:J9" si="2">H4*I4</f>
        <v>5089.69</v>
      </c>
      <c r="K4" s="216"/>
      <c r="L4" s="216"/>
      <c r="M4" s="216"/>
      <c r="N4" s="216"/>
      <c r="O4" s="219"/>
      <c r="P4" s="92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ht="12.75" customHeight="1">
      <c r="A5" s="216"/>
      <c r="B5" s="216"/>
      <c r="C5" s="216"/>
      <c r="D5" s="216"/>
      <c r="E5" s="189" t="s">
        <v>498</v>
      </c>
      <c r="F5" s="201">
        <f>'PREÇO HOMEM MÊS-ELETRICISTA'!J200</f>
        <v>4415.09</v>
      </c>
      <c r="G5" s="190">
        <v>1.0</v>
      </c>
      <c r="H5" s="201">
        <f t="shared" si="1"/>
        <v>4415.09</v>
      </c>
      <c r="I5" s="191">
        <v>1.0</v>
      </c>
      <c r="J5" s="201">
        <f t="shared" si="2"/>
        <v>4415.09</v>
      </c>
      <c r="K5" s="216"/>
      <c r="L5" s="216"/>
      <c r="M5" s="216"/>
      <c r="N5" s="216"/>
      <c r="O5" s="219"/>
      <c r="P5" s="92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ht="12.75" customHeight="1">
      <c r="A6" s="216"/>
      <c r="B6" s="216"/>
      <c r="C6" s="216"/>
      <c r="D6" s="216"/>
      <c r="E6" s="189" t="s">
        <v>287</v>
      </c>
      <c r="F6" s="201">
        <f>'PREÇO HOMEM MÊS - ENCANADOR'!J200</f>
        <v>4415.09</v>
      </c>
      <c r="G6" s="190">
        <v>1.0</v>
      </c>
      <c r="H6" s="201">
        <f t="shared" ref="H6:H7" si="3">F6*G6</f>
        <v>4415.09</v>
      </c>
      <c r="I6" s="191">
        <v>1.0</v>
      </c>
      <c r="J6" s="201">
        <f t="shared" si="2"/>
        <v>4415.09</v>
      </c>
      <c r="K6" s="216"/>
      <c r="L6" s="216"/>
      <c r="M6" s="216"/>
      <c r="N6" s="216"/>
      <c r="O6" s="219"/>
      <c r="P6" s="92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ht="12.75" customHeight="1">
      <c r="A7" s="216"/>
      <c r="B7" s="216"/>
      <c r="C7" s="216"/>
      <c r="D7" s="216"/>
      <c r="E7" s="189" t="s">
        <v>318</v>
      </c>
      <c r="F7" s="201">
        <f>'PREÇO HOMEM MÊS - PEDREIRO'!J200</f>
        <v>4415.09</v>
      </c>
      <c r="G7" s="190">
        <v>1.0</v>
      </c>
      <c r="H7" s="201">
        <f t="shared" si="3"/>
        <v>4415.09</v>
      </c>
      <c r="I7" s="191">
        <v>1.0</v>
      </c>
      <c r="J7" s="201">
        <f t="shared" si="2"/>
        <v>4415.09</v>
      </c>
      <c r="K7" s="216"/>
      <c r="L7" s="216"/>
      <c r="M7" s="216"/>
      <c r="N7" s="216"/>
      <c r="O7" s="219"/>
      <c r="P7" s="92"/>
      <c r="Q7" s="177"/>
      <c r="R7" s="177"/>
      <c r="S7" s="177"/>
      <c r="T7" s="177"/>
      <c r="U7" s="177"/>
      <c r="V7" s="177"/>
      <c r="W7" s="177"/>
      <c r="X7" s="177"/>
      <c r="Y7" s="177"/>
      <c r="Z7" s="177"/>
    </row>
    <row r="8" ht="12.75" customHeight="1">
      <c r="A8" s="216"/>
      <c r="B8" s="216"/>
      <c r="C8" s="216"/>
      <c r="D8" s="216"/>
      <c r="E8" s="189" t="s">
        <v>256</v>
      </c>
      <c r="F8" s="201">
        <f>'PREÇO HOMEM MÊS-PINTOR'!J200</f>
        <v>4415.09</v>
      </c>
      <c r="G8" s="190">
        <v>1.0</v>
      </c>
      <c r="H8" s="201">
        <f t="shared" ref="H8:H9" si="4">G8*F8</f>
        <v>4415.09</v>
      </c>
      <c r="I8" s="191">
        <v>1.0</v>
      </c>
      <c r="J8" s="201">
        <f t="shared" si="2"/>
        <v>4415.09</v>
      </c>
      <c r="K8" s="216"/>
      <c r="L8" s="216"/>
      <c r="M8" s="216"/>
      <c r="N8" s="216"/>
      <c r="O8" s="219"/>
      <c r="P8" s="92"/>
      <c r="Q8" s="177"/>
      <c r="R8" s="177"/>
      <c r="S8" s="177"/>
      <c r="T8" s="177"/>
      <c r="U8" s="177"/>
      <c r="V8" s="177"/>
      <c r="W8" s="177"/>
      <c r="X8" s="177"/>
      <c r="Y8" s="177"/>
      <c r="Z8" s="177"/>
    </row>
    <row r="9" ht="12.75" customHeight="1">
      <c r="A9" s="216"/>
      <c r="B9" s="221"/>
      <c r="C9" s="221"/>
      <c r="D9" s="221"/>
      <c r="E9" s="189" t="s">
        <v>499</v>
      </c>
      <c r="F9" s="201">
        <f>'PREÇO HOMEM MÊS - AUXILIAR'!J200</f>
        <v>2978.24</v>
      </c>
      <c r="G9" s="190">
        <v>1.0</v>
      </c>
      <c r="H9" s="201">
        <f t="shared" si="4"/>
        <v>2978.24</v>
      </c>
      <c r="I9" s="191">
        <v>1.0</v>
      </c>
      <c r="J9" s="201">
        <f t="shared" si="2"/>
        <v>2978.24</v>
      </c>
      <c r="K9" s="221"/>
      <c r="L9" s="221"/>
      <c r="M9" s="221"/>
      <c r="N9" s="216"/>
      <c r="O9" s="219"/>
      <c r="P9" s="93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ht="12.75" customHeight="1">
      <c r="A10" s="222"/>
      <c r="B10" s="223">
        <v>2.0</v>
      </c>
      <c r="C10" s="196" t="s">
        <v>500</v>
      </c>
      <c r="D10" s="159"/>
      <c r="E10" s="159"/>
      <c r="F10" s="159"/>
      <c r="G10" s="159"/>
      <c r="H10" s="159"/>
      <c r="I10" s="159"/>
      <c r="J10" s="125"/>
      <c r="K10" s="224" t="s">
        <v>489</v>
      </c>
      <c r="L10" s="224">
        <v>12.0</v>
      </c>
      <c r="M10" s="225">
        <f>M2*0.5</f>
        <v>12864.145</v>
      </c>
      <c r="N10" s="226">
        <f t="shared" ref="N10:N11" si="5">M10*12</f>
        <v>154369.74</v>
      </c>
      <c r="O10" s="227" t="s">
        <v>501</v>
      </c>
      <c r="P10" s="228">
        <f t="shared" ref="P10:P11" si="6">N10-(N10*0.0167)</f>
        <v>151791.7653</v>
      </c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ht="24.0" customHeight="1">
      <c r="A11" s="221"/>
      <c r="B11" s="223">
        <v>3.0</v>
      </c>
      <c r="C11" s="229" t="s">
        <v>502</v>
      </c>
      <c r="D11" s="159"/>
      <c r="E11" s="159"/>
      <c r="F11" s="159"/>
      <c r="G11" s="159"/>
      <c r="H11" s="159"/>
      <c r="I11" s="159"/>
      <c r="J11" s="125"/>
      <c r="K11" s="224" t="s">
        <v>489</v>
      </c>
      <c r="L11" s="224">
        <v>12.0</v>
      </c>
      <c r="M11" s="230">
        <f>M2*0.3</f>
        <v>7718.487</v>
      </c>
      <c r="N11" s="231">
        <f t="shared" si="5"/>
        <v>92621.844</v>
      </c>
      <c r="O11" s="232"/>
      <c r="P11" s="228">
        <f t="shared" si="6"/>
        <v>91075.05921</v>
      </c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ht="12.75" customHeight="1">
      <c r="A12" s="233" t="s">
        <v>503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25"/>
      <c r="N12" s="234"/>
      <c r="O12" s="235"/>
      <c r="P12" s="236">
        <f>SUM(P2:P11)</f>
        <v>551606.3045</v>
      </c>
      <c r="Q12" s="177"/>
      <c r="R12" s="177"/>
      <c r="S12" s="177"/>
      <c r="T12" s="177"/>
      <c r="U12" s="177"/>
      <c r="V12" s="177"/>
      <c r="W12" s="177"/>
      <c r="X12" s="177"/>
      <c r="Y12" s="177"/>
      <c r="Z12" s="177"/>
    </row>
    <row r="13" ht="12.75" customHeight="1">
      <c r="A13" s="237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8"/>
      <c r="P13" s="239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ht="12.75" customHeight="1">
      <c r="A14" s="237"/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8"/>
      <c r="P14" s="239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ht="12.75" customHeight="1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8"/>
      <c r="P15" s="239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ht="12.75" customHeight="1">
      <c r="A16" s="240" t="s">
        <v>504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2"/>
      <c r="N16" s="243"/>
      <c r="O16" s="244"/>
      <c r="P16" s="239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ht="12.75" customHeight="1">
      <c r="A17" s="245" t="s">
        <v>505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239"/>
      <c r="O17" s="239"/>
      <c r="P17" s="239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ht="12.75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</row>
    <row r="19" ht="12.7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</row>
    <row r="20" ht="12.7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</row>
    <row r="21" ht="12.75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246"/>
      <c r="R21" s="246"/>
      <c r="S21" s="246"/>
      <c r="T21" s="247"/>
      <c r="U21" s="177"/>
      <c r="V21" s="177"/>
      <c r="W21" s="177"/>
      <c r="X21" s="177"/>
      <c r="Y21" s="177"/>
      <c r="Z21" s="177"/>
    </row>
    <row r="22" ht="12.75" customHeigh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</row>
    <row r="23" ht="12.75" customHeight="1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ht="12.75" customHeight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</row>
    <row r="25" ht="12.75" customHeight="1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</row>
    <row r="26" ht="12.75" customHeight="1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</row>
    <row r="27" ht="12.75" customHeight="1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</row>
    <row r="28" ht="12.75" customHeigh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</row>
    <row r="29" ht="12.7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</row>
    <row r="30" ht="12.75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</row>
    <row r="31" ht="12.7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</row>
    <row r="32" ht="12.7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</row>
    <row r="33" ht="12.75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</row>
    <row r="34" ht="12.75" customHeight="1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</row>
    <row r="35" ht="12.75" customHeight="1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</row>
    <row r="36" ht="12.75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</row>
    <row r="37" ht="12.75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</row>
    <row r="38" ht="12.7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</row>
    <row r="39" ht="12.75" customHeight="1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</row>
    <row r="40" ht="12.75" customHeigh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</row>
    <row r="41" ht="12.75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</row>
    <row r="42" ht="12.7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</row>
    <row r="43" ht="12.75" customHeight="1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</row>
    <row r="44" ht="12.75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</row>
    <row r="45" ht="12.75" customHeight="1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</row>
    <row r="46" ht="12.75" customHeight="1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</row>
    <row r="47" ht="12.75" customHeight="1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</row>
    <row r="48" ht="12.75" customHeight="1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</row>
    <row r="49" ht="12.75" customHeight="1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</row>
    <row r="50" ht="12.75" customHeight="1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</row>
    <row r="51" ht="12.75" customHeight="1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</row>
    <row r="52" ht="12.75" customHeight="1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</row>
    <row r="53" ht="12.75" customHeight="1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</row>
    <row r="54" ht="12.75" customHeight="1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</row>
    <row r="55" ht="12.75" customHeight="1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</row>
    <row r="56" ht="12.75" customHeight="1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</row>
    <row r="57" ht="12.75" customHeight="1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</row>
    <row r="58" ht="12.7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</row>
    <row r="59" ht="12.75" customHeight="1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</row>
    <row r="60" ht="12.75" customHeight="1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</row>
    <row r="61" ht="12.75" customHeight="1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</row>
    <row r="62" ht="12.75" customHeight="1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</row>
    <row r="63" ht="12.75" customHeight="1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</row>
    <row r="64" ht="12.75" customHeight="1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</row>
    <row r="65" ht="12.75" customHeight="1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</row>
    <row r="66" ht="12.75" customHeight="1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</row>
    <row r="67" ht="12.75" customHeight="1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</row>
    <row r="68" ht="12.75" customHeight="1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</row>
    <row r="69" ht="12.75" customHeight="1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ht="12.75" customHeight="1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</row>
    <row r="71" ht="12.75" customHeight="1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</row>
    <row r="72" ht="12.75" customHeight="1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</row>
    <row r="73" ht="12.75" customHeight="1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  <row r="74" ht="12.75" customHeight="1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</row>
    <row r="75" ht="12.75" customHeight="1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</row>
    <row r="76" ht="12.75" customHeight="1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</row>
    <row r="77" ht="12.75" customHeight="1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</row>
    <row r="78" ht="12.75" customHeight="1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</row>
    <row r="79" ht="12.75" customHeight="1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</row>
    <row r="80" ht="12.75" customHeight="1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</row>
    <row r="81" ht="12.75" customHeight="1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</row>
    <row r="82" ht="12.75" customHeight="1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</row>
    <row r="83" ht="12.75" customHeight="1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</row>
    <row r="84" ht="12.75" customHeight="1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</row>
    <row r="85" ht="12.75" customHeight="1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</row>
    <row r="86" ht="12.75" customHeight="1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</row>
    <row r="87" ht="12.75" customHeight="1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</row>
    <row r="88" ht="12.75" customHeight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</row>
    <row r="89" ht="12.75" customHeight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</row>
    <row r="90" ht="12.75" customHeight="1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</row>
    <row r="91" ht="12.75" customHeight="1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</row>
    <row r="92" ht="12.75" customHeight="1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</row>
    <row r="93" ht="12.75" customHeight="1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</row>
    <row r="94" ht="12.75" customHeight="1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</row>
    <row r="95" ht="12.75" customHeight="1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</row>
    <row r="96" ht="12.75" customHeight="1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</row>
    <row r="97" ht="12.75" customHeight="1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</row>
    <row r="98" ht="12.75" customHeight="1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</row>
    <row r="99" ht="12.75" customHeight="1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</row>
    <row r="100" ht="12.75" customHeight="1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</row>
    <row r="101" ht="12.75" customHeight="1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</row>
    <row r="102" ht="12.75" customHeight="1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</row>
    <row r="103" ht="12.75" customHeight="1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</row>
    <row r="104" ht="12.75" customHeight="1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</row>
    <row r="105" ht="12.75" customHeight="1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</row>
    <row r="106" ht="12.75" customHeight="1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</row>
    <row r="107" ht="12.75" customHeight="1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</row>
    <row r="108" ht="12.75" customHeight="1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</row>
    <row r="109" ht="12.75" customHeight="1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</row>
    <row r="110" ht="12.75" customHeight="1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</row>
    <row r="111" ht="12.75" customHeight="1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</row>
    <row r="112" ht="12.75" customHeight="1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</row>
    <row r="113" ht="12.75" customHeight="1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</row>
    <row r="114" ht="12.75" customHeight="1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</row>
    <row r="115" ht="12.75" customHeight="1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</row>
    <row r="116" ht="12.75" customHeight="1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</row>
    <row r="117" ht="12.75" customHeight="1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</row>
    <row r="118" ht="12.75" customHeight="1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</row>
    <row r="119" ht="12.75" customHeight="1">
      <c r="A119" s="177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</row>
    <row r="120" ht="12.75" customHeight="1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</row>
    <row r="121" ht="12.75" customHeight="1">
      <c r="A121" s="177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</row>
    <row r="122" ht="12.75" customHeight="1">
      <c r="A122" s="177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</row>
    <row r="123" ht="12.75" customHeight="1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</row>
    <row r="124" ht="12.75" customHeight="1">
      <c r="A124" s="177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</row>
    <row r="125" ht="12.75" customHeight="1">
      <c r="A125" s="177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</row>
    <row r="126" ht="12.75" customHeight="1">
      <c r="A126" s="177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</row>
    <row r="127" ht="12.75" customHeight="1">
      <c r="A127" s="177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</row>
    <row r="128" ht="12.75" customHeight="1">
      <c r="A128" s="177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</row>
    <row r="129" ht="12.75" customHeight="1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</row>
    <row r="130" ht="12.75" customHeight="1">
      <c r="A130" s="177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</row>
    <row r="131" ht="12.75" customHeight="1">
      <c r="A131" s="177"/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</row>
    <row r="132" ht="12.75" customHeight="1">
      <c r="A132" s="177"/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</row>
    <row r="133" ht="12.75" customHeight="1">
      <c r="A133" s="177"/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</row>
    <row r="134" ht="12.75" customHeight="1">
      <c r="A134" s="177"/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</row>
    <row r="135" ht="12.75" customHeight="1">
      <c r="A135" s="177"/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</row>
    <row r="136" ht="12.75" customHeight="1">
      <c r="A136" s="177"/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</row>
    <row r="137" ht="12.75" customHeight="1">
      <c r="A137" s="177"/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</row>
    <row r="138" ht="12.75" customHeight="1">
      <c r="A138" s="177"/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</row>
    <row r="139" ht="12.75" customHeight="1">
      <c r="A139" s="177"/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</row>
    <row r="140" ht="12.75" customHeight="1">
      <c r="A140" s="177"/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</row>
    <row r="141" ht="12.75" customHeight="1">
      <c r="A141" s="177"/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</row>
    <row r="142" ht="12.75" customHeight="1">
      <c r="A142" s="177"/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</row>
    <row r="143" ht="12.75" customHeight="1">
      <c r="A143" s="177"/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</row>
    <row r="144" ht="12.75" customHeight="1">
      <c r="A144" s="177"/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</row>
    <row r="145" ht="12.75" customHeight="1">
      <c r="A145" s="177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</row>
    <row r="146" ht="12.75" customHeight="1">
      <c r="A146" s="177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</row>
    <row r="147" ht="12.75" customHeight="1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</row>
    <row r="148" ht="12.75" customHeight="1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</row>
    <row r="149" ht="12.75" customHeight="1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</row>
    <row r="150" ht="12.75" customHeight="1">
      <c r="A150" s="177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</row>
    <row r="151" ht="12.75" customHeight="1">
      <c r="A151" s="177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</row>
    <row r="152" ht="12.75" customHeight="1">
      <c r="A152" s="177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</row>
    <row r="153" ht="12.75" customHeight="1">
      <c r="A153" s="177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</row>
    <row r="154" ht="12.75" customHeight="1">
      <c r="A154" s="177"/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</row>
    <row r="155" ht="12.75" customHeight="1">
      <c r="A155" s="177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</row>
    <row r="156" ht="12.75" customHeight="1">
      <c r="A156" s="177"/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</row>
    <row r="157" ht="12.75" customHeight="1">
      <c r="A157" s="177"/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</row>
    <row r="158" ht="12.75" customHeight="1">
      <c r="A158" s="177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</row>
    <row r="159" ht="12.75" customHeight="1">
      <c r="A159" s="177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</row>
    <row r="160" ht="12.75" customHeight="1">
      <c r="A160" s="177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</row>
    <row r="161" ht="12.75" customHeight="1">
      <c r="A161" s="177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</row>
    <row r="162" ht="12.75" customHeight="1">
      <c r="A162" s="177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</row>
    <row r="163" ht="12.75" customHeight="1">
      <c r="A163" s="177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</row>
    <row r="164" ht="12.75" customHeight="1">
      <c r="A164" s="177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</row>
    <row r="165" ht="12.75" customHeight="1">
      <c r="A165" s="177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</row>
    <row r="166" ht="12.75" customHeight="1">
      <c r="A166" s="177"/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</row>
    <row r="167" ht="12.75" customHeight="1">
      <c r="A167" s="177"/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</row>
    <row r="168" ht="12.75" customHeight="1">
      <c r="A168" s="177"/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</row>
    <row r="169" ht="12.75" customHeight="1">
      <c r="A169" s="177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</row>
    <row r="170" ht="12.75" customHeight="1">
      <c r="A170" s="177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</row>
    <row r="171" ht="12.75" customHeight="1">
      <c r="A171" s="177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</row>
    <row r="172" ht="12.75" customHeight="1">
      <c r="A172" s="177"/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</row>
    <row r="173" ht="12.75" customHeight="1">
      <c r="A173" s="177"/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</row>
    <row r="174" ht="12.75" customHeight="1">
      <c r="A174" s="177"/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</row>
    <row r="175" ht="12.75" customHeight="1">
      <c r="A175" s="177"/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</row>
    <row r="176" ht="12.75" customHeight="1">
      <c r="A176" s="177"/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</row>
    <row r="177" ht="12.75" customHeight="1">
      <c r="A177" s="177"/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</row>
    <row r="178" ht="12.75" customHeight="1">
      <c r="A178" s="177"/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</row>
    <row r="179" ht="12.75" customHeight="1">
      <c r="A179" s="177"/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</row>
    <row r="180" ht="12.75" customHeight="1">
      <c r="A180" s="177"/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</row>
    <row r="181" ht="12.75" customHeight="1">
      <c r="A181" s="177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</row>
    <row r="182" ht="12.75" customHeight="1">
      <c r="A182" s="177"/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</row>
    <row r="183" ht="12.75" customHeight="1">
      <c r="A183" s="177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</row>
    <row r="184" ht="12.75" customHeight="1">
      <c r="A184" s="177"/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</row>
    <row r="185" ht="12.75" customHeight="1">
      <c r="A185" s="177"/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</row>
    <row r="186" ht="12.75" customHeight="1">
      <c r="A186" s="177"/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</row>
    <row r="187" ht="12.75" customHeight="1">
      <c r="A187" s="177"/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</row>
    <row r="188" ht="12.75" customHeight="1">
      <c r="A188" s="177"/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</row>
    <row r="189" ht="12.75" customHeight="1">
      <c r="A189" s="177"/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</row>
    <row r="190" ht="12.75" customHeight="1">
      <c r="A190" s="177"/>
      <c r="B190" s="177"/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</row>
    <row r="191" ht="12.75" customHeight="1">
      <c r="A191" s="177"/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</row>
    <row r="192" ht="12.75" customHeight="1">
      <c r="A192" s="177"/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</row>
    <row r="193" ht="12.75" customHeight="1">
      <c r="A193" s="177"/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</row>
    <row r="194" ht="12.75" customHeight="1">
      <c r="A194" s="177"/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</row>
    <row r="195" ht="12.75" customHeight="1">
      <c r="A195" s="177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</row>
    <row r="196" ht="12.75" customHeight="1">
      <c r="A196" s="177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</row>
    <row r="197" ht="12.75" customHeight="1">
      <c r="A197" s="177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</row>
    <row r="198" ht="12.75" customHeight="1">
      <c r="A198" s="177"/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</row>
    <row r="199" ht="12.75" customHeight="1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</row>
    <row r="200" ht="12.75" customHeight="1">
      <c r="A200" s="177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</row>
    <row r="201" ht="12.75" customHeight="1">
      <c r="A201" s="177"/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</row>
    <row r="202" ht="12.75" customHeight="1">
      <c r="A202" s="177"/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</row>
    <row r="203" ht="12.75" customHeight="1">
      <c r="A203" s="177"/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</row>
    <row r="204" ht="12.75" customHeight="1">
      <c r="A204" s="177"/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</row>
    <row r="205" ht="12.75" customHeight="1">
      <c r="A205" s="177"/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</row>
    <row r="206" ht="12.75" customHeight="1">
      <c r="A206" s="177"/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</row>
    <row r="207" ht="12.75" customHeight="1">
      <c r="A207" s="177"/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</row>
    <row r="208" ht="12.75" customHeight="1">
      <c r="A208" s="177"/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</row>
    <row r="209" ht="12.75" customHeight="1">
      <c r="A209" s="177"/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</row>
    <row r="210" ht="12.75" customHeight="1">
      <c r="A210" s="177"/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</row>
    <row r="211" ht="12.75" customHeight="1">
      <c r="A211" s="177"/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</row>
    <row r="212" ht="12.75" customHeight="1">
      <c r="A212" s="177"/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</row>
    <row r="213" ht="12.75" customHeight="1">
      <c r="A213" s="177"/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</row>
    <row r="214" ht="12.75" customHeight="1">
      <c r="A214" s="177"/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</row>
    <row r="215" ht="12.75" customHeight="1">
      <c r="A215" s="177"/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</row>
    <row r="216" ht="12.75" customHeight="1">
      <c r="A216" s="177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</row>
    <row r="217" ht="12.75" customHeight="1">
      <c r="A217" s="177"/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</row>
    <row r="218" ht="12.75" customHeight="1">
      <c r="A218" s="177"/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</row>
    <row r="219" ht="12.75" customHeight="1">
      <c r="A219" s="177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</row>
    <row r="220" ht="12.75" customHeight="1">
      <c r="A220" s="177"/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</row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0">
    <mergeCell ref="N2:N9"/>
    <mergeCell ref="O2:O9"/>
    <mergeCell ref="P2:P9"/>
    <mergeCell ref="O10:O11"/>
    <mergeCell ref="B2:B9"/>
    <mergeCell ref="C4:C9"/>
    <mergeCell ref="A10:A11"/>
    <mergeCell ref="D4:D9"/>
    <mergeCell ref="C10:J10"/>
    <mergeCell ref="C11:J11"/>
    <mergeCell ref="A12:M12"/>
    <mergeCell ref="A16:M16"/>
    <mergeCell ref="A17:M17"/>
    <mergeCell ref="C1:J1"/>
    <mergeCell ref="A2:A9"/>
    <mergeCell ref="C2:J2"/>
    <mergeCell ref="K2:K9"/>
    <mergeCell ref="L2:L9"/>
    <mergeCell ref="M2:M9"/>
    <mergeCell ref="C3:E3"/>
  </mergeCells>
  <printOptions/>
  <pageMargins bottom="0.511811024" footer="0.0" header="0.0" left="0.787401575" right="0.787401575" top="0.511811024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0.0"/>
    <col customWidth="1" min="3" max="3" width="10.57"/>
    <col customWidth="1" min="4" max="5" width="8.71"/>
    <col customWidth="1" min="6" max="6" width="17.86"/>
    <col customWidth="1" min="7" max="7" width="13.57"/>
    <col customWidth="1" min="8" max="8" width="19.14"/>
    <col customWidth="1" min="9" max="9" width="8.86"/>
    <col customWidth="1" min="10" max="10" width="20.0"/>
    <col customWidth="1" min="11" max="11" width="5.0"/>
    <col customWidth="1" min="12" max="12" width="11.14"/>
    <col customWidth="1" min="13" max="13" width="6.14"/>
    <col customWidth="1" min="14" max="14" width="9.57"/>
    <col customWidth="1" min="15" max="26" width="8.71"/>
  </cols>
  <sheetData>
    <row r="1" ht="12.75" customHeight="1"/>
    <row r="2" ht="12.75" customHeight="1">
      <c r="B2" s="2" t="s">
        <v>1</v>
      </c>
    </row>
    <row r="3" ht="12.75" customHeight="1">
      <c r="B3" s="2"/>
      <c r="C3" s="2"/>
      <c r="D3" s="2"/>
      <c r="E3" s="2"/>
      <c r="F3" s="2"/>
      <c r="G3" s="2"/>
      <c r="H3" s="2"/>
      <c r="I3" s="2"/>
      <c r="J3" s="2"/>
    </row>
    <row r="4" ht="27.0" customHeight="1">
      <c r="B4" s="3" t="s">
        <v>216</v>
      </c>
    </row>
    <row r="5" ht="12.75" customHeight="1">
      <c r="B5" s="3" t="s">
        <v>217</v>
      </c>
    </row>
    <row r="6" ht="49.5" customHeight="1">
      <c r="B6" s="3" t="s">
        <v>218</v>
      </c>
    </row>
    <row r="7" ht="9.75" customHeight="1"/>
    <row r="8" ht="12.75" customHeight="1">
      <c r="B8" s="4" t="s">
        <v>5</v>
      </c>
      <c r="C8" s="5"/>
      <c r="D8" s="6"/>
      <c r="E8" s="18"/>
      <c r="F8" s="6"/>
      <c r="G8" s="8"/>
      <c r="H8" s="8"/>
      <c r="I8" s="8"/>
      <c r="J8" s="8"/>
    </row>
    <row r="9" ht="12.75" customHeight="1">
      <c r="B9" s="4" t="s">
        <v>6</v>
      </c>
      <c r="C9" s="5"/>
      <c r="D9" s="6"/>
      <c r="E9" s="18"/>
      <c r="F9" s="6"/>
      <c r="G9" s="8"/>
      <c r="H9" s="8"/>
      <c r="I9" s="8"/>
      <c r="J9" s="8"/>
    </row>
    <row r="10" ht="12.75" customHeight="1">
      <c r="B10" s="4" t="s">
        <v>7</v>
      </c>
      <c r="C10" s="5"/>
      <c r="D10" s="6"/>
      <c r="E10" s="18"/>
      <c r="F10" s="6"/>
      <c r="G10" s="8"/>
      <c r="H10" s="8"/>
      <c r="I10" s="8"/>
      <c r="J10" s="8"/>
    </row>
    <row r="11" ht="12.75" customHeight="1">
      <c r="B11" s="4" t="s">
        <v>219</v>
      </c>
      <c r="C11" s="5"/>
      <c r="D11" s="6"/>
      <c r="E11" s="18"/>
      <c r="F11" s="6"/>
      <c r="G11" s="8"/>
      <c r="H11" s="8"/>
      <c r="I11" s="8"/>
      <c r="J11" s="8"/>
    </row>
    <row r="12" ht="12.75" customHeight="1">
      <c r="B12" s="8"/>
      <c r="C12" s="8"/>
      <c r="D12" s="8"/>
      <c r="E12" s="8"/>
      <c r="F12" s="8"/>
      <c r="G12" s="8"/>
      <c r="H12" s="8"/>
      <c r="I12" s="8"/>
      <c r="J12" s="8"/>
    </row>
    <row r="13" ht="12.75" customHeight="1">
      <c r="B13" s="9" t="s">
        <v>9</v>
      </c>
      <c r="C13" s="5"/>
      <c r="D13" s="5"/>
      <c r="E13" s="5"/>
      <c r="F13" s="5"/>
      <c r="G13" s="5"/>
      <c r="H13" s="5"/>
      <c r="I13" s="5"/>
      <c r="J13" s="6"/>
    </row>
    <row r="14" ht="12.75" customHeight="1">
      <c r="B14" s="10" t="s">
        <v>10</v>
      </c>
      <c r="C14" s="4" t="s">
        <v>11</v>
      </c>
      <c r="D14" s="5"/>
      <c r="E14" s="5"/>
      <c r="F14" s="5"/>
      <c r="G14" s="5"/>
      <c r="H14" s="5"/>
      <c r="I14" s="6"/>
      <c r="J14" s="11"/>
    </row>
    <row r="15" ht="12.75" customHeight="1">
      <c r="B15" s="10" t="s">
        <v>12</v>
      </c>
      <c r="C15" s="4" t="s">
        <v>13</v>
      </c>
      <c r="D15" s="5"/>
      <c r="E15" s="5"/>
      <c r="F15" s="5"/>
      <c r="G15" s="5"/>
      <c r="H15" s="5"/>
      <c r="I15" s="6"/>
      <c r="J15" s="10"/>
    </row>
    <row r="16" ht="12.75" customHeight="1">
      <c r="B16" s="10" t="s">
        <v>14</v>
      </c>
      <c r="C16" s="4" t="s">
        <v>15</v>
      </c>
      <c r="D16" s="5"/>
      <c r="E16" s="5"/>
      <c r="F16" s="5"/>
      <c r="G16" s="5"/>
      <c r="H16" s="5"/>
      <c r="I16" s="6"/>
      <c r="J16" s="12">
        <v>2022.0</v>
      </c>
    </row>
    <row r="17" ht="12.75" customHeight="1">
      <c r="B17" s="10" t="s">
        <v>16</v>
      </c>
      <c r="C17" s="4" t="s">
        <v>17</v>
      </c>
      <c r="D17" s="5"/>
      <c r="E17" s="5"/>
      <c r="F17" s="5"/>
      <c r="G17" s="5"/>
      <c r="H17" s="5"/>
      <c r="I17" s="5"/>
      <c r="J17" s="13" t="s">
        <v>18</v>
      </c>
    </row>
    <row r="18" ht="12.75" customHeight="1">
      <c r="B18" s="10" t="s">
        <v>19</v>
      </c>
      <c r="C18" s="4" t="s">
        <v>20</v>
      </c>
      <c r="D18" s="5"/>
      <c r="E18" s="5"/>
      <c r="F18" s="5"/>
      <c r="G18" s="5"/>
      <c r="H18" s="5"/>
      <c r="I18" s="6"/>
      <c r="J18" s="14"/>
    </row>
    <row r="19" ht="12.75" customHeight="1">
      <c r="B19" s="8"/>
      <c r="C19" s="15"/>
      <c r="D19" s="15"/>
      <c r="E19" s="15"/>
      <c r="F19" s="15"/>
      <c r="G19" s="15"/>
      <c r="H19" s="15"/>
      <c r="I19" s="8"/>
      <c r="J19" s="8"/>
    </row>
    <row r="20" ht="12.75" customHeight="1">
      <c r="B20" s="9" t="s">
        <v>21</v>
      </c>
      <c r="C20" s="5"/>
      <c r="D20" s="5"/>
      <c r="E20" s="5"/>
      <c r="F20" s="5"/>
      <c r="G20" s="5"/>
      <c r="H20" s="5"/>
      <c r="I20" s="5"/>
      <c r="J20" s="6"/>
    </row>
    <row r="21" ht="12.75" customHeight="1">
      <c r="B21" s="16" t="s">
        <v>22</v>
      </c>
      <c r="C21" s="6"/>
      <c r="D21" s="16" t="s">
        <v>23</v>
      </c>
      <c r="E21" s="6"/>
      <c r="F21" s="16" t="s">
        <v>220</v>
      </c>
      <c r="G21" s="5"/>
      <c r="H21" s="5"/>
      <c r="I21" s="5"/>
      <c r="J21" s="6"/>
    </row>
    <row r="22" ht="12.75" customHeight="1">
      <c r="B22" s="173" t="s">
        <v>221</v>
      </c>
      <c r="C22" s="6"/>
      <c r="D22" s="16" t="s">
        <v>26</v>
      </c>
      <c r="E22" s="6"/>
      <c r="F22" s="16">
        <v>12.0</v>
      </c>
      <c r="G22" s="5"/>
      <c r="H22" s="5"/>
      <c r="I22" s="5"/>
      <c r="J22" s="6"/>
    </row>
    <row r="23" ht="12.75" customHeight="1">
      <c r="B23" s="8"/>
      <c r="C23" s="15"/>
      <c r="D23" s="15"/>
      <c r="E23" s="15"/>
      <c r="F23" s="15"/>
      <c r="G23" s="15"/>
      <c r="H23" s="15"/>
      <c r="I23" s="8"/>
      <c r="J23" s="8"/>
    </row>
    <row r="24" ht="12.75" customHeight="1">
      <c r="B24" s="9" t="s">
        <v>27</v>
      </c>
      <c r="C24" s="5"/>
      <c r="D24" s="5"/>
      <c r="E24" s="5"/>
      <c r="F24" s="5"/>
      <c r="G24" s="5"/>
      <c r="H24" s="5"/>
      <c r="I24" s="5"/>
      <c r="J24" s="6"/>
    </row>
    <row r="25" ht="12.75" customHeight="1">
      <c r="B25" s="10">
        <v>1.0</v>
      </c>
      <c r="C25" s="4" t="s">
        <v>28</v>
      </c>
      <c r="D25" s="5"/>
      <c r="E25" s="5"/>
      <c r="F25" s="5"/>
      <c r="G25" s="5"/>
      <c r="H25" s="5"/>
      <c r="I25" s="6"/>
      <c r="J25" s="10"/>
    </row>
    <row r="26" ht="12.75" customHeight="1">
      <c r="B26" s="10">
        <v>2.0</v>
      </c>
      <c r="C26" s="4" t="s">
        <v>29</v>
      </c>
      <c r="D26" s="5"/>
      <c r="E26" s="5"/>
      <c r="F26" s="5"/>
      <c r="G26" s="5"/>
      <c r="H26" s="5"/>
      <c r="I26" s="6"/>
      <c r="J26" s="10"/>
    </row>
    <row r="27" ht="12.75" customHeight="1">
      <c r="B27" s="10">
        <v>3.0</v>
      </c>
      <c r="C27" s="4" t="s">
        <v>30</v>
      </c>
      <c r="D27" s="5"/>
      <c r="E27" s="5"/>
      <c r="F27" s="5"/>
      <c r="G27" s="5"/>
      <c r="H27" s="5"/>
      <c r="I27" s="6"/>
      <c r="J27" s="19"/>
    </row>
    <row r="28" ht="12.75" customHeight="1">
      <c r="B28" s="10">
        <v>4.0</v>
      </c>
      <c r="C28" s="4" t="s">
        <v>31</v>
      </c>
      <c r="D28" s="5"/>
      <c r="E28" s="5"/>
      <c r="F28" s="5"/>
      <c r="G28" s="5"/>
      <c r="H28" s="5"/>
      <c r="I28" s="6"/>
      <c r="J28" s="10"/>
    </row>
    <row r="29" ht="12.75" customHeight="1">
      <c r="B29" s="10">
        <v>5.0</v>
      </c>
      <c r="C29" s="20" t="s">
        <v>32</v>
      </c>
      <c r="D29" s="21"/>
      <c r="E29" s="21"/>
      <c r="F29" s="21"/>
      <c r="G29" s="21"/>
      <c r="H29" s="21"/>
      <c r="I29" s="22"/>
      <c r="J29" s="11"/>
    </row>
    <row r="30" ht="12.75" customHeight="1">
      <c r="B30" s="10">
        <v>6.0</v>
      </c>
      <c r="C30" s="9" t="s">
        <v>33</v>
      </c>
      <c r="D30" s="5"/>
      <c r="E30" s="5"/>
      <c r="F30" s="5"/>
      <c r="G30" s="5"/>
      <c r="H30" s="5"/>
      <c r="I30" s="6"/>
      <c r="J30" s="73">
        <v>1.0</v>
      </c>
    </row>
    <row r="31" ht="12.75" customHeight="1">
      <c r="B31" s="8"/>
    </row>
    <row r="32" ht="12.75" customHeight="1">
      <c r="B32" s="24" t="s">
        <v>34</v>
      </c>
      <c r="C32" s="5"/>
      <c r="D32" s="5"/>
      <c r="E32" s="5"/>
      <c r="F32" s="5"/>
      <c r="G32" s="5"/>
      <c r="H32" s="5"/>
      <c r="I32" s="5"/>
      <c r="J32" s="6"/>
    </row>
    <row r="33" ht="12.75" customHeight="1">
      <c r="B33" s="25">
        <v>1.0</v>
      </c>
      <c r="C33" s="26" t="s">
        <v>35</v>
      </c>
      <c r="D33" s="5"/>
      <c r="E33" s="5"/>
      <c r="F33" s="5"/>
      <c r="G33" s="5"/>
      <c r="H33" s="5"/>
      <c r="I33" s="6"/>
      <c r="J33" s="25" t="s">
        <v>36</v>
      </c>
    </row>
    <row r="34" ht="12.75" customHeight="1">
      <c r="B34" s="25" t="s">
        <v>10</v>
      </c>
      <c r="C34" s="4" t="s">
        <v>37</v>
      </c>
      <c r="D34" s="5"/>
      <c r="E34" s="5"/>
      <c r="F34" s="5"/>
      <c r="G34" s="5"/>
      <c r="H34" s="5"/>
      <c r="I34" s="6"/>
      <c r="J34" s="27">
        <v>1839.41</v>
      </c>
    </row>
    <row r="35" ht="12.75" customHeight="1">
      <c r="B35" s="25" t="s">
        <v>12</v>
      </c>
      <c r="C35" s="4" t="s">
        <v>38</v>
      </c>
      <c r="D35" s="5"/>
      <c r="E35" s="5"/>
      <c r="F35" s="5"/>
      <c r="G35" s="5"/>
      <c r="H35" s="5"/>
      <c r="I35" s="6"/>
      <c r="J35" s="28">
        <v>0.0</v>
      </c>
    </row>
    <row r="36" ht="12.75" customHeight="1">
      <c r="B36" s="25" t="s">
        <v>14</v>
      </c>
      <c r="C36" s="4" t="s">
        <v>39</v>
      </c>
      <c r="D36" s="5"/>
      <c r="E36" s="5"/>
      <c r="F36" s="5"/>
      <c r="G36" s="5"/>
      <c r="H36" s="5"/>
      <c r="I36" s="6"/>
      <c r="J36" s="28">
        <v>0.0</v>
      </c>
    </row>
    <row r="37" ht="12.75" customHeight="1">
      <c r="B37" s="25" t="s">
        <v>16</v>
      </c>
      <c r="C37" s="4" t="s">
        <v>40</v>
      </c>
      <c r="D37" s="5"/>
      <c r="E37" s="5"/>
      <c r="F37" s="5"/>
      <c r="G37" s="5"/>
      <c r="H37" s="5"/>
      <c r="I37" s="6"/>
      <c r="J37" s="28">
        <v>0.0</v>
      </c>
    </row>
    <row r="38" ht="12.75" customHeight="1">
      <c r="B38" s="25" t="s">
        <v>19</v>
      </c>
      <c r="C38" s="4" t="s">
        <v>41</v>
      </c>
      <c r="D38" s="5"/>
      <c r="E38" s="5"/>
      <c r="F38" s="5"/>
      <c r="G38" s="5"/>
      <c r="H38" s="5"/>
      <c r="I38" s="6"/>
      <c r="J38" s="28">
        <v>0.0</v>
      </c>
    </row>
    <row r="39" ht="12.75" customHeight="1">
      <c r="B39" s="25" t="s">
        <v>42</v>
      </c>
      <c r="C39" s="4" t="s">
        <v>43</v>
      </c>
      <c r="D39" s="5"/>
      <c r="E39" s="5"/>
      <c r="F39" s="5"/>
      <c r="G39" s="5"/>
      <c r="H39" s="5"/>
      <c r="I39" s="6"/>
      <c r="J39" s="28">
        <v>0.0</v>
      </c>
    </row>
    <row r="40" ht="12.75" customHeight="1">
      <c r="B40" s="26" t="s">
        <v>44</v>
      </c>
      <c r="C40" s="5"/>
      <c r="D40" s="5"/>
      <c r="E40" s="5"/>
      <c r="F40" s="5"/>
      <c r="G40" s="5"/>
      <c r="H40" s="5"/>
      <c r="I40" s="6"/>
      <c r="J40" s="29">
        <f>TRUNC(SUM(J34:J39),2)</f>
        <v>1839.41</v>
      </c>
    </row>
    <row r="41" ht="12.75" customHeight="1">
      <c r="B41" s="30"/>
      <c r="C41" s="30"/>
      <c r="D41" s="30"/>
      <c r="E41" s="30"/>
      <c r="F41" s="30"/>
      <c r="G41" s="30"/>
      <c r="H41" s="30"/>
      <c r="I41" s="30"/>
      <c r="J41" s="31"/>
    </row>
    <row r="42" ht="12.75" customHeight="1">
      <c r="B42" s="32" t="s">
        <v>222</v>
      </c>
    </row>
    <row r="43" ht="12.75" customHeight="1">
      <c r="B43" s="30"/>
      <c r="C43" s="30"/>
      <c r="D43" s="30"/>
      <c r="E43" s="30"/>
      <c r="F43" s="30"/>
      <c r="G43" s="30"/>
      <c r="H43" s="30"/>
      <c r="I43" s="30"/>
      <c r="J43" s="31"/>
      <c r="K43" s="33"/>
    </row>
    <row r="44" ht="12.75" customHeight="1">
      <c r="B44" s="34" t="s">
        <v>46</v>
      </c>
      <c r="C44" s="5"/>
      <c r="D44" s="5"/>
      <c r="E44" s="5"/>
      <c r="F44" s="5"/>
      <c r="G44" s="5"/>
      <c r="H44" s="5"/>
      <c r="I44" s="5"/>
      <c r="J44" s="6"/>
      <c r="K44" s="33"/>
    </row>
    <row r="45" ht="12.75" customHeight="1">
      <c r="B45" s="9" t="s">
        <v>47</v>
      </c>
      <c r="C45" s="5"/>
      <c r="D45" s="5"/>
      <c r="E45" s="5"/>
      <c r="F45" s="5"/>
      <c r="G45" s="5"/>
      <c r="H45" s="6"/>
      <c r="I45" s="25" t="s">
        <v>48</v>
      </c>
      <c r="J45" s="25" t="s">
        <v>36</v>
      </c>
      <c r="K45" s="33"/>
    </row>
    <row r="46" ht="12.75" customHeight="1">
      <c r="B46" s="25" t="s">
        <v>10</v>
      </c>
      <c r="C46" s="4" t="s">
        <v>223</v>
      </c>
      <c r="D46" s="5"/>
      <c r="E46" s="5"/>
      <c r="F46" s="5"/>
      <c r="G46" s="5"/>
      <c r="H46" s="6"/>
      <c r="I46" s="35">
        <f>1/12</f>
        <v>0.08333333333</v>
      </c>
      <c r="J46" s="28">
        <f t="shared" ref="J46:J47" si="1">$J$40*I46</f>
        <v>153.2841667</v>
      </c>
      <c r="K46" s="33"/>
    </row>
    <row r="47" ht="12.75" customHeight="1">
      <c r="B47" s="25" t="s">
        <v>12</v>
      </c>
      <c r="C47" s="4" t="s">
        <v>224</v>
      </c>
      <c r="D47" s="5"/>
      <c r="E47" s="5"/>
      <c r="F47" s="5"/>
      <c r="G47" s="5"/>
      <c r="H47" s="6"/>
      <c r="I47" s="36">
        <f>1/12+(1/12)*1/3</f>
        <v>0.1111111111</v>
      </c>
      <c r="J47" s="28">
        <f t="shared" si="1"/>
        <v>204.3788889</v>
      </c>
      <c r="K47" s="33"/>
    </row>
    <row r="48" ht="12.75" customHeight="1">
      <c r="B48" s="26" t="s">
        <v>51</v>
      </c>
      <c r="C48" s="5"/>
      <c r="D48" s="5"/>
      <c r="E48" s="5"/>
      <c r="F48" s="5"/>
      <c r="G48" s="5"/>
      <c r="H48" s="6"/>
      <c r="I48" s="37">
        <f>TRUNC(SUM(I46:I47),4)</f>
        <v>0.1944</v>
      </c>
      <c r="J48" s="29">
        <f>TRUNC(SUM(J46:J47),2)</f>
        <v>357.66</v>
      </c>
      <c r="K48" s="33"/>
    </row>
    <row r="49" ht="7.5" customHeight="1">
      <c r="B49" s="30"/>
      <c r="C49" s="30"/>
      <c r="D49" s="30"/>
      <c r="E49" s="30"/>
      <c r="F49" s="30"/>
      <c r="G49" s="30"/>
      <c r="H49" s="30"/>
      <c r="I49" s="38"/>
      <c r="J49" s="31"/>
      <c r="K49" s="33"/>
    </row>
    <row r="50" ht="43.5" customHeight="1">
      <c r="B50" s="39" t="s">
        <v>225</v>
      </c>
      <c r="K50" s="33"/>
    </row>
    <row r="51" ht="29.25" customHeight="1">
      <c r="B51" s="39" t="s">
        <v>226</v>
      </c>
      <c r="K51" s="33"/>
    </row>
    <row r="52" ht="53.25" customHeight="1">
      <c r="B52" s="39" t="s">
        <v>227</v>
      </c>
      <c r="K52" s="33"/>
    </row>
    <row r="53" ht="12.75" customHeight="1">
      <c r="B53" s="30"/>
      <c r="C53" s="30"/>
      <c r="D53" s="30"/>
      <c r="E53" s="30"/>
      <c r="F53" s="30"/>
      <c r="G53" s="30"/>
      <c r="H53" s="30"/>
      <c r="I53" s="38"/>
      <c r="J53" s="31"/>
      <c r="K53" s="33"/>
    </row>
    <row r="54" ht="12.75" customHeight="1">
      <c r="B54" s="9" t="s">
        <v>55</v>
      </c>
      <c r="C54" s="5"/>
      <c r="D54" s="5"/>
      <c r="E54" s="5"/>
      <c r="F54" s="5"/>
      <c r="G54" s="5"/>
      <c r="H54" s="6"/>
      <c r="I54" s="25" t="s">
        <v>48</v>
      </c>
      <c r="J54" s="25" t="s">
        <v>36</v>
      </c>
      <c r="K54" s="33"/>
      <c r="L54" s="40"/>
      <c r="M54" s="41"/>
    </row>
    <row r="55" ht="12.75" customHeight="1">
      <c r="B55" s="25" t="s">
        <v>10</v>
      </c>
      <c r="C55" s="4" t="s">
        <v>56</v>
      </c>
      <c r="D55" s="5"/>
      <c r="E55" s="5"/>
      <c r="F55" s="5"/>
      <c r="G55" s="5"/>
      <c r="H55" s="6"/>
      <c r="I55" s="35">
        <v>0.2</v>
      </c>
      <c r="J55" s="28">
        <f t="shared" ref="J55:J62" si="2">I55*($J$40+$J$48)</f>
        <v>439.414</v>
      </c>
      <c r="K55" s="33"/>
      <c r="L55" s="42"/>
      <c r="M55" s="41"/>
    </row>
    <row r="56" ht="12.75" customHeight="1">
      <c r="B56" s="25" t="s">
        <v>12</v>
      </c>
      <c r="C56" s="4" t="s">
        <v>57</v>
      </c>
      <c r="D56" s="5"/>
      <c r="E56" s="5"/>
      <c r="F56" s="5"/>
      <c r="G56" s="5"/>
      <c r="H56" s="6"/>
      <c r="I56" s="43">
        <v>0.025</v>
      </c>
      <c r="J56" s="28">
        <f t="shared" si="2"/>
        <v>54.92675</v>
      </c>
      <c r="K56" s="33"/>
      <c r="L56" s="40"/>
    </row>
    <row r="57" ht="12.75" customHeight="1">
      <c r="B57" s="25" t="s">
        <v>14</v>
      </c>
      <c r="C57" s="4" t="s">
        <v>58</v>
      </c>
      <c r="D57" s="5"/>
      <c r="E57" s="5"/>
      <c r="F57" s="5"/>
      <c r="G57" s="5"/>
      <c r="H57" s="6"/>
      <c r="I57" s="44">
        <v>0.03</v>
      </c>
      <c r="J57" s="28">
        <f t="shared" si="2"/>
        <v>65.9121</v>
      </c>
      <c r="K57" s="33"/>
      <c r="L57" s="40"/>
    </row>
    <row r="58" ht="12.75" customHeight="1">
      <c r="B58" s="25" t="s">
        <v>16</v>
      </c>
      <c r="C58" s="4" t="s">
        <v>59</v>
      </c>
      <c r="D58" s="5"/>
      <c r="E58" s="5"/>
      <c r="F58" s="5"/>
      <c r="G58" s="5"/>
      <c r="H58" s="6"/>
      <c r="I58" s="45">
        <v>0.015</v>
      </c>
      <c r="J58" s="28">
        <f t="shared" si="2"/>
        <v>32.95605</v>
      </c>
      <c r="K58" s="33"/>
    </row>
    <row r="59" ht="12.75" customHeight="1">
      <c r="B59" s="25" t="s">
        <v>19</v>
      </c>
      <c r="C59" s="4" t="s">
        <v>60</v>
      </c>
      <c r="D59" s="5"/>
      <c r="E59" s="5"/>
      <c r="F59" s="5"/>
      <c r="G59" s="5"/>
      <c r="H59" s="6"/>
      <c r="I59" s="35">
        <v>0.01</v>
      </c>
      <c r="J59" s="28">
        <f t="shared" si="2"/>
        <v>21.9707</v>
      </c>
      <c r="K59" s="33"/>
    </row>
    <row r="60" ht="12.75" customHeight="1">
      <c r="B60" s="25" t="s">
        <v>42</v>
      </c>
      <c r="C60" s="4" t="s">
        <v>61</v>
      </c>
      <c r="D60" s="5"/>
      <c r="E60" s="5"/>
      <c r="F60" s="5"/>
      <c r="G60" s="5"/>
      <c r="H60" s="6"/>
      <c r="I60" s="35">
        <v>0.006</v>
      </c>
      <c r="J60" s="28">
        <f t="shared" si="2"/>
        <v>13.18242</v>
      </c>
      <c r="K60" s="33"/>
    </row>
    <row r="61" ht="12.75" customHeight="1">
      <c r="B61" s="25" t="s">
        <v>62</v>
      </c>
      <c r="C61" s="4" t="s">
        <v>63</v>
      </c>
      <c r="D61" s="5"/>
      <c r="E61" s="5"/>
      <c r="F61" s="5"/>
      <c r="G61" s="5"/>
      <c r="H61" s="6"/>
      <c r="I61" s="35">
        <v>0.002</v>
      </c>
      <c r="J61" s="28">
        <f t="shared" si="2"/>
        <v>4.39414</v>
      </c>
      <c r="K61" s="33"/>
    </row>
    <row r="62" ht="12.75" customHeight="1">
      <c r="B62" s="25" t="s">
        <v>64</v>
      </c>
      <c r="C62" s="4" t="s">
        <v>65</v>
      </c>
      <c r="D62" s="5"/>
      <c r="E62" s="5"/>
      <c r="F62" s="5"/>
      <c r="G62" s="5"/>
      <c r="H62" s="6"/>
      <c r="I62" s="35">
        <v>0.08</v>
      </c>
      <c r="J62" s="28">
        <f t="shared" si="2"/>
        <v>175.7656</v>
      </c>
      <c r="K62" s="33"/>
    </row>
    <row r="63" ht="12.75" customHeight="1">
      <c r="B63" s="26" t="s">
        <v>66</v>
      </c>
      <c r="C63" s="5"/>
      <c r="D63" s="5"/>
      <c r="E63" s="5"/>
      <c r="F63" s="5"/>
      <c r="G63" s="5"/>
      <c r="H63" s="6"/>
      <c r="I63" s="37">
        <f>SUM(I55:I62)</f>
        <v>0.368</v>
      </c>
      <c r="J63" s="29">
        <f>TRUNC(SUM(J55:J62),2)</f>
        <v>808.52</v>
      </c>
      <c r="K63" s="33"/>
      <c r="L63" s="46"/>
    </row>
    <row r="64" ht="6.75" customHeight="1">
      <c r="B64" s="30"/>
      <c r="C64" s="30"/>
      <c r="D64" s="30"/>
      <c r="E64" s="30"/>
      <c r="F64" s="30"/>
      <c r="G64" s="30"/>
      <c r="H64" s="30"/>
      <c r="I64" s="38"/>
      <c r="J64" s="31"/>
      <c r="K64" s="33"/>
      <c r="L64" s="46"/>
    </row>
    <row r="65" ht="12.75" customHeight="1">
      <c r="B65" s="39" t="s">
        <v>228</v>
      </c>
      <c r="K65" s="33"/>
      <c r="L65" s="46"/>
    </row>
    <row r="66" ht="12.75" customHeight="1">
      <c r="B66" s="39" t="s">
        <v>229</v>
      </c>
      <c r="K66" s="33"/>
      <c r="L66" s="46"/>
    </row>
    <row r="67" ht="12.75" customHeight="1">
      <c r="B67" s="39" t="s">
        <v>230</v>
      </c>
      <c r="K67" s="33"/>
      <c r="L67" s="46"/>
    </row>
    <row r="68" ht="13.5" customHeight="1">
      <c r="B68" s="47"/>
      <c r="C68" s="47"/>
      <c r="D68" s="47"/>
      <c r="E68" s="47"/>
      <c r="F68" s="47"/>
      <c r="G68" s="47"/>
      <c r="H68" s="47"/>
      <c r="I68" s="47"/>
      <c r="J68" s="47"/>
      <c r="K68" s="33"/>
      <c r="L68" s="46"/>
    </row>
    <row r="69" ht="12.75" customHeight="1">
      <c r="B69" s="9" t="s">
        <v>70</v>
      </c>
      <c r="C69" s="5"/>
      <c r="D69" s="5"/>
      <c r="E69" s="5"/>
      <c r="F69" s="5"/>
      <c r="G69" s="5"/>
      <c r="H69" s="5"/>
      <c r="I69" s="5"/>
      <c r="J69" s="6"/>
      <c r="K69" s="33"/>
    </row>
    <row r="70" ht="12.75" customHeight="1">
      <c r="B70" s="26"/>
      <c r="C70" s="5"/>
      <c r="D70" s="5"/>
      <c r="E70" s="6"/>
      <c r="F70" s="48" t="s">
        <v>71</v>
      </c>
      <c r="G70" s="48" t="s">
        <v>72</v>
      </c>
      <c r="H70" s="48" t="s">
        <v>231</v>
      </c>
      <c r="I70" s="48" t="s">
        <v>74</v>
      </c>
      <c r="J70" s="50" t="s">
        <v>36</v>
      </c>
      <c r="K70" s="33"/>
    </row>
    <row r="71" ht="12.75" customHeight="1">
      <c r="B71" s="25" t="s">
        <v>10</v>
      </c>
      <c r="C71" s="4" t="s">
        <v>75</v>
      </c>
      <c r="D71" s="5"/>
      <c r="E71" s="6"/>
      <c r="F71" s="51">
        <v>3.5</v>
      </c>
      <c r="G71" s="10">
        <v>2.0</v>
      </c>
      <c r="H71" s="10">
        <v>26.0</v>
      </c>
      <c r="I71" s="52">
        <v>0.06</v>
      </c>
      <c r="J71" s="53">
        <f>($F$71*$G$71*$H$71)-$I$71*$J$34</f>
        <v>71.6354</v>
      </c>
      <c r="K71" s="33"/>
    </row>
    <row r="72" ht="12.75" customHeight="1">
      <c r="B72" s="25" t="s">
        <v>12</v>
      </c>
      <c r="C72" s="4" t="s">
        <v>76</v>
      </c>
      <c r="D72" s="5"/>
      <c r="E72" s="6"/>
      <c r="F72" s="51">
        <v>13.1</v>
      </c>
      <c r="G72" s="10">
        <v>1.0</v>
      </c>
      <c r="H72" s="10">
        <v>22.0</v>
      </c>
      <c r="I72" s="52">
        <v>0.2</v>
      </c>
      <c r="J72" s="53">
        <f>(F72*G72*H72)*(1-I72)</f>
        <v>230.56</v>
      </c>
      <c r="K72" s="33"/>
      <c r="L72" s="8"/>
    </row>
    <row r="73" ht="12.75" customHeight="1">
      <c r="B73" s="25" t="s">
        <v>14</v>
      </c>
      <c r="C73" s="4" t="s">
        <v>77</v>
      </c>
      <c r="D73" s="5"/>
      <c r="E73" s="6"/>
      <c r="F73" s="51">
        <v>113.0</v>
      </c>
      <c r="G73" s="10"/>
      <c r="H73" s="10"/>
      <c r="I73" s="52"/>
      <c r="J73" s="53">
        <f>F73</f>
        <v>113</v>
      </c>
      <c r="K73" s="33"/>
    </row>
    <row r="74" ht="12.75" customHeight="1">
      <c r="B74" s="25" t="s">
        <v>16</v>
      </c>
      <c r="C74" s="4" t="s">
        <v>43</v>
      </c>
      <c r="D74" s="5"/>
      <c r="E74" s="6"/>
      <c r="F74" s="51"/>
      <c r="G74" s="10"/>
      <c r="H74" s="10"/>
      <c r="I74" s="35"/>
      <c r="J74" s="54"/>
      <c r="K74" s="33"/>
    </row>
    <row r="75" ht="12.75" customHeight="1">
      <c r="B75" s="26" t="s">
        <v>78</v>
      </c>
      <c r="C75" s="5"/>
      <c r="D75" s="5"/>
      <c r="E75" s="5"/>
      <c r="F75" s="5"/>
      <c r="G75" s="5"/>
      <c r="H75" s="5"/>
      <c r="I75" s="6"/>
      <c r="J75" s="29">
        <f>TRUNC(SUM(J71:J74),2)</f>
        <v>415.19</v>
      </c>
      <c r="K75" s="33"/>
    </row>
    <row r="76" ht="12.75" customHeight="1">
      <c r="B76" s="30"/>
      <c r="C76" s="30"/>
      <c r="D76" s="30"/>
      <c r="E76" s="30"/>
      <c r="F76" s="30"/>
      <c r="G76" s="30"/>
      <c r="H76" s="30"/>
      <c r="I76" s="30"/>
      <c r="J76" s="31"/>
      <c r="K76" s="33"/>
    </row>
    <row r="77" ht="12.75" customHeight="1">
      <c r="B77" s="32" t="s">
        <v>232</v>
      </c>
      <c r="K77" s="33"/>
    </row>
    <row r="78" ht="30.0" customHeight="1">
      <c r="B78" s="39" t="s">
        <v>233</v>
      </c>
      <c r="K78" s="33"/>
    </row>
    <row r="79" ht="12.75" customHeight="1">
      <c r="A79" s="33"/>
      <c r="B79" s="55"/>
      <c r="C79" s="55"/>
      <c r="D79" s="55"/>
      <c r="E79" s="55"/>
      <c r="F79" s="55"/>
      <c r="G79" s="55"/>
      <c r="H79" s="55"/>
      <c r="I79" s="55"/>
      <c r="J79" s="55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2.75" customHeight="1">
      <c r="B80" s="24" t="s">
        <v>81</v>
      </c>
      <c r="C80" s="5"/>
      <c r="D80" s="5"/>
      <c r="E80" s="5"/>
      <c r="F80" s="5"/>
      <c r="G80" s="5"/>
      <c r="H80" s="5"/>
      <c r="I80" s="5"/>
      <c r="J80" s="6"/>
      <c r="K80" s="33"/>
    </row>
    <row r="81" ht="12.75" customHeight="1">
      <c r="B81" s="26" t="s">
        <v>82</v>
      </c>
      <c r="C81" s="5"/>
      <c r="D81" s="5"/>
      <c r="E81" s="5"/>
      <c r="F81" s="5"/>
      <c r="G81" s="5"/>
      <c r="H81" s="5"/>
      <c r="I81" s="6"/>
      <c r="J81" s="25" t="s">
        <v>36</v>
      </c>
      <c r="K81" s="33"/>
    </row>
    <row r="82" ht="12.75" customHeight="1">
      <c r="B82" s="25" t="s">
        <v>83</v>
      </c>
      <c r="C82" s="4" t="s">
        <v>84</v>
      </c>
      <c r="D82" s="5"/>
      <c r="E82" s="5"/>
      <c r="F82" s="5"/>
      <c r="G82" s="5"/>
      <c r="H82" s="5"/>
      <c r="I82" s="6"/>
      <c r="J82" s="28">
        <f>J48</f>
        <v>357.66</v>
      </c>
      <c r="K82" s="33"/>
    </row>
    <row r="83" ht="12.75" customHeight="1">
      <c r="B83" s="25" t="s">
        <v>85</v>
      </c>
      <c r="C83" s="4" t="s">
        <v>86</v>
      </c>
      <c r="D83" s="5"/>
      <c r="E83" s="5"/>
      <c r="F83" s="5"/>
      <c r="G83" s="5"/>
      <c r="H83" s="5"/>
      <c r="I83" s="6"/>
      <c r="J83" s="28">
        <f>J63</f>
        <v>808.52</v>
      </c>
      <c r="K83" s="33"/>
    </row>
    <row r="84" ht="12.75" customHeight="1">
      <c r="B84" s="25" t="s">
        <v>87</v>
      </c>
      <c r="C84" s="4" t="s">
        <v>88</v>
      </c>
      <c r="D84" s="5"/>
      <c r="E84" s="5"/>
      <c r="F84" s="5"/>
      <c r="G84" s="5"/>
      <c r="H84" s="5"/>
      <c r="I84" s="6"/>
      <c r="J84" s="28"/>
      <c r="K84" s="33"/>
    </row>
    <row r="85" ht="12.75" customHeight="1">
      <c r="B85" s="26" t="s">
        <v>89</v>
      </c>
      <c r="C85" s="5"/>
      <c r="D85" s="5"/>
      <c r="E85" s="5"/>
      <c r="F85" s="5"/>
      <c r="G85" s="5"/>
      <c r="H85" s="5"/>
      <c r="I85" s="6"/>
      <c r="J85" s="29">
        <f>TRUNC(SUM(J82:J84),2)</f>
        <v>1166.18</v>
      </c>
      <c r="K85" s="33"/>
    </row>
    <row r="86" ht="12.75" customHeight="1">
      <c r="B86" s="56"/>
      <c r="C86" s="56"/>
      <c r="D86" s="56"/>
      <c r="E86" s="56"/>
      <c r="F86" s="56"/>
      <c r="G86" s="56"/>
      <c r="H86" s="56"/>
      <c r="I86" s="56"/>
      <c r="J86" s="57"/>
      <c r="K86" s="33"/>
    </row>
    <row r="87" ht="12.75" customHeight="1">
      <c r="B87" s="24" t="s">
        <v>90</v>
      </c>
      <c r="C87" s="5"/>
      <c r="D87" s="5"/>
      <c r="E87" s="5"/>
      <c r="F87" s="5"/>
      <c r="G87" s="5"/>
      <c r="H87" s="5"/>
      <c r="I87" s="5"/>
      <c r="J87" s="6"/>
      <c r="K87" s="33"/>
    </row>
    <row r="88" ht="12.75" customHeight="1">
      <c r="B88" s="4" t="s">
        <v>91</v>
      </c>
      <c r="C88" s="5"/>
      <c r="D88" s="5"/>
      <c r="E88" s="5"/>
      <c r="F88" s="5"/>
      <c r="G88" s="5"/>
      <c r="H88" s="5"/>
      <c r="I88" s="5"/>
      <c r="J88" s="6"/>
      <c r="K88" s="33"/>
    </row>
    <row r="89" ht="12.75" customHeight="1">
      <c r="B89" s="26" t="s">
        <v>92</v>
      </c>
      <c r="C89" s="5"/>
      <c r="D89" s="5"/>
      <c r="E89" s="5"/>
      <c r="F89" s="5"/>
      <c r="G89" s="5"/>
      <c r="H89" s="5"/>
      <c r="I89" s="6"/>
      <c r="J89" s="25" t="s">
        <v>93</v>
      </c>
      <c r="K89" s="33"/>
    </row>
    <row r="90" ht="12.75" customHeight="1">
      <c r="B90" s="4" t="s">
        <v>94</v>
      </c>
      <c r="C90" s="5"/>
      <c r="D90" s="5"/>
      <c r="E90" s="5"/>
      <c r="F90" s="5"/>
      <c r="G90" s="5"/>
      <c r="H90" s="5"/>
      <c r="I90" s="6"/>
      <c r="J90" s="58">
        <v>0.49685</v>
      </c>
      <c r="K90" s="33"/>
    </row>
    <row r="91" ht="12.75" customHeight="1">
      <c r="B91" s="4" t="s">
        <v>95</v>
      </c>
      <c r="C91" s="5"/>
      <c r="D91" s="5"/>
      <c r="E91" s="5"/>
      <c r="F91" s="5"/>
      <c r="G91" s="5"/>
      <c r="H91" s="5"/>
      <c r="I91" s="6"/>
      <c r="J91" s="58">
        <v>0.49685</v>
      </c>
      <c r="K91" s="33"/>
    </row>
    <row r="92" ht="12.75" customHeight="1">
      <c r="B92" s="4" t="s">
        <v>96</v>
      </c>
      <c r="C92" s="5"/>
      <c r="D92" s="5"/>
      <c r="E92" s="5"/>
      <c r="F92" s="5"/>
      <c r="G92" s="5"/>
      <c r="H92" s="5"/>
      <c r="I92" s="6"/>
      <c r="J92" s="58">
        <v>0.0063</v>
      </c>
      <c r="K92" s="33"/>
    </row>
    <row r="93" ht="12.75" customHeight="1">
      <c r="B93" s="4" t="s">
        <v>97</v>
      </c>
      <c r="C93" s="5"/>
      <c r="D93" s="5"/>
      <c r="E93" s="5"/>
      <c r="F93" s="5"/>
      <c r="G93" s="5"/>
      <c r="H93" s="5"/>
      <c r="I93" s="6"/>
      <c r="J93" s="59">
        <f>SUM(J90:J92)</f>
        <v>1</v>
      </c>
      <c r="K93" s="33"/>
    </row>
    <row r="94" ht="6.75" customHeight="1">
      <c r="B94" s="9"/>
      <c r="C94" s="60"/>
      <c r="D94" s="60"/>
      <c r="E94" s="60"/>
      <c r="F94" s="60"/>
      <c r="G94" s="60"/>
      <c r="H94" s="60"/>
      <c r="I94" s="60"/>
      <c r="J94" s="61"/>
      <c r="K94" s="33"/>
    </row>
    <row r="95" ht="12.75" customHeight="1">
      <c r="B95" s="25">
        <v>3.0</v>
      </c>
      <c r="C95" s="26" t="s">
        <v>98</v>
      </c>
      <c r="D95" s="5"/>
      <c r="E95" s="5"/>
      <c r="F95" s="5"/>
      <c r="G95" s="5"/>
      <c r="H95" s="6"/>
      <c r="I95" s="50" t="s">
        <v>48</v>
      </c>
      <c r="J95" s="25" t="s">
        <v>36</v>
      </c>
      <c r="K95" s="33"/>
    </row>
    <row r="96" ht="12.75" customHeight="1">
      <c r="B96" s="25" t="s">
        <v>10</v>
      </c>
      <c r="C96" s="4" t="s">
        <v>99</v>
      </c>
      <c r="D96" s="5"/>
      <c r="E96" s="5"/>
      <c r="F96" s="5"/>
      <c r="G96" s="5"/>
      <c r="H96" s="6"/>
      <c r="I96" s="35">
        <f t="shared" ref="I96:I102" si="3">J96/$J$40</f>
        <v>0.04945490807</v>
      </c>
      <c r="J96" s="62">
        <f>(((($J$85-$J$83)+$J$40)/12)*$J$90)</f>
        <v>90.96785246</v>
      </c>
      <c r="K96" s="33"/>
      <c r="L96" s="63"/>
    </row>
    <row r="97" ht="12.75" customHeight="1">
      <c r="B97" s="25" t="s">
        <v>12</v>
      </c>
      <c r="C97" s="4" t="s">
        <v>100</v>
      </c>
      <c r="D97" s="5"/>
      <c r="E97" s="5"/>
      <c r="F97" s="5"/>
      <c r="G97" s="5"/>
      <c r="H97" s="6"/>
      <c r="I97" s="35">
        <f t="shared" si="3"/>
        <v>0.003956392646</v>
      </c>
      <c r="J97" s="62">
        <f>($J$62/12)*$J$90</f>
        <v>7.277428197</v>
      </c>
      <c r="K97" s="33"/>
      <c r="L97" s="63"/>
    </row>
    <row r="98" ht="12.75" customHeight="1">
      <c r="B98" s="25" t="s">
        <v>14</v>
      </c>
      <c r="C98" s="4" t="s">
        <v>101</v>
      </c>
      <c r="D98" s="5"/>
      <c r="E98" s="5"/>
      <c r="F98" s="5"/>
      <c r="G98" s="5"/>
      <c r="H98" s="6"/>
      <c r="I98" s="35">
        <f t="shared" si="3"/>
        <v>0.02373835587</v>
      </c>
      <c r="J98" s="62">
        <f>$J$62*0.5*$J$90</f>
        <v>43.66456918</v>
      </c>
      <c r="K98" s="33"/>
      <c r="L98" s="63"/>
    </row>
    <row r="99" ht="12.75" customHeight="1">
      <c r="B99" s="25" t="s">
        <v>16</v>
      </c>
      <c r="C99" s="4" t="s">
        <v>102</v>
      </c>
      <c r="D99" s="5"/>
      <c r="E99" s="5"/>
      <c r="F99" s="5"/>
      <c r="G99" s="5"/>
      <c r="H99" s="6"/>
      <c r="I99" s="35">
        <f t="shared" si="3"/>
        <v>0.04140416667</v>
      </c>
      <c r="J99" s="62">
        <f>(J40/12)*J91</f>
        <v>76.15923821</v>
      </c>
      <c r="K99" s="33"/>
      <c r="L99" s="63"/>
    </row>
    <row r="100" ht="12.75" customHeight="1">
      <c r="B100" s="25" t="s">
        <v>19</v>
      </c>
      <c r="C100" s="4" t="s">
        <v>103</v>
      </c>
      <c r="D100" s="5"/>
      <c r="E100" s="5"/>
      <c r="F100" s="5"/>
      <c r="G100" s="5"/>
      <c r="H100" s="6"/>
      <c r="I100" s="35">
        <f t="shared" si="3"/>
        <v>0.02625010796</v>
      </c>
      <c r="J100" s="28">
        <f>(J85/12)*J91</f>
        <v>48.28471108</v>
      </c>
      <c r="K100" s="33"/>
    </row>
    <row r="101" ht="12.75" customHeight="1">
      <c r="B101" s="25" t="s">
        <v>42</v>
      </c>
      <c r="C101" s="4" t="s">
        <v>104</v>
      </c>
      <c r="D101" s="5"/>
      <c r="E101" s="5"/>
      <c r="F101" s="5"/>
      <c r="G101" s="5"/>
      <c r="H101" s="6"/>
      <c r="I101" s="35">
        <f t="shared" si="3"/>
        <v>0.02373835587</v>
      </c>
      <c r="J101" s="28">
        <f>(J62*0.5)*J91</f>
        <v>43.66456918</v>
      </c>
      <c r="K101" s="33"/>
    </row>
    <row r="102" ht="12.75" customHeight="1">
      <c r="B102" s="25" t="s">
        <v>62</v>
      </c>
      <c r="C102" s="4" t="s">
        <v>105</v>
      </c>
      <c r="D102" s="5"/>
      <c r="E102" s="5"/>
      <c r="F102" s="5"/>
      <c r="G102" s="5"/>
      <c r="H102" s="6"/>
      <c r="I102" s="35">
        <f t="shared" si="3"/>
        <v>-0.001224989535</v>
      </c>
      <c r="J102" s="28">
        <f>-J82*J92</f>
        <v>-2.253258</v>
      </c>
      <c r="K102" s="33"/>
    </row>
    <row r="103" ht="12.75" customHeight="1">
      <c r="B103" s="26" t="s">
        <v>106</v>
      </c>
      <c r="C103" s="5"/>
      <c r="D103" s="5"/>
      <c r="E103" s="5"/>
      <c r="F103" s="5"/>
      <c r="G103" s="5"/>
      <c r="H103" s="6"/>
      <c r="I103" s="37">
        <f>TRUNC(SUM(I96:I101),4)</f>
        <v>0.1685</v>
      </c>
      <c r="J103" s="29">
        <f>TRUNC(SUM(J96:J101),2)</f>
        <v>310.01</v>
      </c>
      <c r="K103" s="33"/>
    </row>
    <row r="104" ht="7.5" customHeight="1">
      <c r="B104" s="30"/>
      <c r="C104" s="30"/>
      <c r="D104" s="30"/>
      <c r="E104" s="30"/>
      <c r="F104" s="30"/>
      <c r="G104" s="30"/>
      <c r="H104" s="30"/>
      <c r="I104" s="38"/>
      <c r="J104" s="31"/>
      <c r="K104" s="33"/>
    </row>
    <row r="105" ht="28.5" customHeight="1">
      <c r="B105" s="64" t="s">
        <v>234</v>
      </c>
      <c r="K105" s="33"/>
    </row>
    <row r="106" ht="38.25" customHeight="1">
      <c r="B106" s="64" t="s">
        <v>235</v>
      </c>
      <c r="K106" s="33"/>
    </row>
    <row r="107" ht="24.75" customHeight="1">
      <c r="B107" s="64" t="s">
        <v>236</v>
      </c>
      <c r="K107" s="33"/>
    </row>
    <row r="108" ht="12.75" customHeight="1">
      <c r="B108" s="64" t="s">
        <v>237</v>
      </c>
      <c r="K108" s="33"/>
    </row>
    <row r="109" ht="38.25" customHeight="1">
      <c r="B109" s="64" t="s">
        <v>238</v>
      </c>
      <c r="K109" s="33"/>
    </row>
    <row r="110" ht="12.75" customHeight="1">
      <c r="B110" s="65" t="s">
        <v>239</v>
      </c>
      <c r="K110" s="33"/>
    </row>
    <row r="111" ht="33.75" customHeight="1">
      <c r="B111" s="66" t="s">
        <v>240</v>
      </c>
      <c r="K111" s="33"/>
    </row>
    <row r="112" ht="12.75" customHeight="1">
      <c r="B112" s="24" t="s">
        <v>114</v>
      </c>
      <c r="C112" s="5"/>
      <c r="D112" s="5"/>
      <c r="E112" s="5"/>
      <c r="F112" s="5"/>
      <c r="G112" s="5"/>
      <c r="H112" s="5"/>
      <c r="I112" s="5"/>
      <c r="J112" s="6"/>
      <c r="K112" s="33"/>
    </row>
    <row r="113" ht="12.75" customHeight="1">
      <c r="B113" s="4" t="s">
        <v>115</v>
      </c>
      <c r="C113" s="5"/>
      <c r="D113" s="5"/>
      <c r="E113" s="5"/>
      <c r="F113" s="5"/>
      <c r="G113" s="5"/>
      <c r="H113" s="5"/>
      <c r="I113" s="5"/>
      <c r="J113" s="6"/>
      <c r="K113" s="33"/>
    </row>
    <row r="114" ht="12.75" customHeight="1">
      <c r="B114" s="67" t="s">
        <v>116</v>
      </c>
      <c r="C114" s="6"/>
      <c r="D114" s="67" t="s">
        <v>117</v>
      </c>
      <c r="E114" s="6"/>
      <c r="F114" s="67" t="s">
        <v>118</v>
      </c>
      <c r="G114" s="6"/>
      <c r="H114" s="67" t="s">
        <v>119</v>
      </c>
      <c r="I114" s="6"/>
      <c r="J114" s="68" t="s">
        <v>120</v>
      </c>
      <c r="K114" s="33"/>
    </row>
    <row r="115" ht="13.5" customHeight="1">
      <c r="B115" s="69" t="s">
        <v>121</v>
      </c>
      <c r="C115" s="6"/>
      <c r="D115" s="70"/>
      <c r="E115" s="6"/>
      <c r="F115" s="71">
        <v>30.0</v>
      </c>
      <c r="G115" s="6"/>
      <c r="H115" s="72">
        <f>(252/365)</f>
        <v>0.6904109589</v>
      </c>
      <c r="I115" s="6"/>
      <c r="J115" s="73">
        <f t="shared" ref="J115:J126" si="4">D115*F115*H115</f>
        <v>0</v>
      </c>
      <c r="K115" s="33"/>
    </row>
    <row r="116" ht="12.75" customHeight="1">
      <c r="B116" s="69" t="s">
        <v>122</v>
      </c>
      <c r="C116" s="6"/>
      <c r="D116" s="70"/>
      <c r="E116" s="6"/>
      <c r="F116" s="71">
        <v>1.0</v>
      </c>
      <c r="G116" s="6"/>
      <c r="H116" s="72">
        <v>1.0</v>
      </c>
      <c r="I116" s="6"/>
      <c r="J116" s="73">
        <f t="shared" si="4"/>
        <v>0</v>
      </c>
      <c r="K116" s="33"/>
    </row>
    <row r="117" ht="12.75" customHeight="1">
      <c r="B117" s="69" t="s">
        <v>123</v>
      </c>
      <c r="C117" s="6"/>
      <c r="D117" s="70"/>
      <c r="E117" s="6"/>
      <c r="F117" s="71">
        <v>15.0</v>
      </c>
      <c r="G117" s="6"/>
      <c r="H117" s="72">
        <f t="shared" ref="H117:H118" si="5">(252/365)</f>
        <v>0.6904109589</v>
      </c>
      <c r="I117" s="6"/>
      <c r="J117" s="73">
        <f t="shared" si="4"/>
        <v>0</v>
      </c>
      <c r="K117" s="33"/>
    </row>
    <row r="118" ht="12.75" customHeight="1">
      <c r="B118" s="69" t="s">
        <v>124</v>
      </c>
      <c r="C118" s="6"/>
      <c r="D118" s="70"/>
      <c r="E118" s="6"/>
      <c r="F118" s="71">
        <v>5.0</v>
      </c>
      <c r="G118" s="6"/>
      <c r="H118" s="72">
        <f t="shared" si="5"/>
        <v>0.6904109589</v>
      </c>
      <c r="I118" s="6"/>
      <c r="J118" s="73">
        <f t="shared" si="4"/>
        <v>0</v>
      </c>
      <c r="K118" s="33"/>
    </row>
    <row r="119" ht="12.75" customHeight="1">
      <c r="B119" s="69" t="s">
        <v>125</v>
      </c>
      <c r="C119" s="6"/>
      <c r="D119" s="70"/>
      <c r="E119" s="6"/>
      <c r="F119" s="71">
        <v>2.0</v>
      </c>
      <c r="G119" s="6"/>
      <c r="H119" s="72">
        <v>1.0</v>
      </c>
      <c r="I119" s="6"/>
      <c r="J119" s="73">
        <f t="shared" si="4"/>
        <v>0</v>
      </c>
      <c r="K119" s="33"/>
    </row>
    <row r="120" ht="12.75" customHeight="1">
      <c r="B120" s="69" t="s">
        <v>126</v>
      </c>
      <c r="C120" s="6"/>
      <c r="D120" s="70"/>
      <c r="E120" s="6"/>
      <c r="F120" s="71">
        <v>2.0</v>
      </c>
      <c r="G120" s="6"/>
      <c r="H120" s="72">
        <f>(252/365)</f>
        <v>0.6904109589</v>
      </c>
      <c r="I120" s="6"/>
      <c r="J120" s="73">
        <f t="shared" si="4"/>
        <v>0</v>
      </c>
      <c r="K120" s="33"/>
    </row>
    <row r="121" ht="12.75" customHeight="1">
      <c r="B121" s="69" t="s">
        <v>127</v>
      </c>
      <c r="C121" s="6"/>
      <c r="D121" s="70"/>
      <c r="E121" s="6"/>
      <c r="F121" s="71">
        <v>3.0</v>
      </c>
      <c r="G121" s="6"/>
      <c r="H121" s="72">
        <v>1.0</v>
      </c>
      <c r="I121" s="6"/>
      <c r="J121" s="73">
        <f t="shared" si="4"/>
        <v>0</v>
      </c>
      <c r="K121" s="33"/>
    </row>
    <row r="122" ht="12.75" customHeight="1">
      <c r="B122" s="69" t="s">
        <v>128</v>
      </c>
      <c r="C122" s="6"/>
      <c r="D122" s="70"/>
      <c r="E122" s="6"/>
      <c r="F122" s="71">
        <v>1.0</v>
      </c>
      <c r="G122" s="6"/>
      <c r="H122" s="72">
        <v>1.0</v>
      </c>
      <c r="I122" s="6"/>
      <c r="J122" s="73">
        <f t="shared" si="4"/>
        <v>0</v>
      </c>
      <c r="K122" s="33"/>
    </row>
    <row r="123" ht="12.75" customHeight="1">
      <c r="B123" s="69" t="s">
        <v>129</v>
      </c>
      <c r="C123" s="6"/>
      <c r="D123" s="70"/>
      <c r="E123" s="6"/>
      <c r="F123" s="71">
        <v>1.0</v>
      </c>
      <c r="G123" s="6"/>
      <c r="H123" s="72">
        <v>1.0</v>
      </c>
      <c r="I123" s="6"/>
      <c r="J123" s="73">
        <f t="shared" si="4"/>
        <v>0</v>
      </c>
      <c r="K123" s="33"/>
    </row>
    <row r="124" ht="12.75" customHeight="1">
      <c r="B124" s="69" t="s">
        <v>130</v>
      </c>
      <c r="C124" s="6"/>
      <c r="D124" s="70"/>
      <c r="E124" s="6"/>
      <c r="F124" s="71">
        <v>20.0</v>
      </c>
      <c r="G124" s="6"/>
      <c r="H124" s="72">
        <f t="shared" ref="H124:H125" si="6">(252/365)</f>
        <v>0.6904109589</v>
      </c>
      <c r="I124" s="6"/>
      <c r="J124" s="73">
        <f t="shared" si="4"/>
        <v>0</v>
      </c>
      <c r="K124" s="33"/>
    </row>
    <row r="125" ht="12.75" customHeight="1">
      <c r="B125" s="69" t="s">
        <v>131</v>
      </c>
      <c r="C125" s="6"/>
      <c r="D125" s="70"/>
      <c r="E125" s="6"/>
      <c r="F125" s="71">
        <v>180.0</v>
      </c>
      <c r="G125" s="6"/>
      <c r="H125" s="72">
        <f t="shared" si="6"/>
        <v>0.6904109589</v>
      </c>
      <c r="I125" s="6"/>
      <c r="J125" s="73">
        <f t="shared" si="4"/>
        <v>0</v>
      </c>
      <c r="K125" s="33"/>
    </row>
    <row r="126" ht="12.75" customHeight="1">
      <c r="B126" s="69" t="s">
        <v>132</v>
      </c>
      <c r="C126" s="6"/>
      <c r="D126" s="70"/>
      <c r="E126" s="6"/>
      <c r="F126" s="71">
        <v>6.0</v>
      </c>
      <c r="G126" s="6"/>
      <c r="H126" s="72">
        <v>1.0</v>
      </c>
      <c r="I126" s="6"/>
      <c r="J126" s="73">
        <f t="shared" si="4"/>
        <v>0</v>
      </c>
      <c r="K126" s="33"/>
    </row>
    <row r="127" ht="12.75" customHeight="1">
      <c r="B127" s="74" t="s">
        <v>133</v>
      </c>
      <c r="C127" s="5"/>
      <c r="D127" s="5"/>
      <c r="E127" s="5"/>
      <c r="F127" s="5"/>
      <c r="G127" s="5"/>
      <c r="H127" s="5"/>
      <c r="I127" s="6"/>
      <c r="J127" s="73">
        <f>SUM(J115:J126)</f>
        <v>0</v>
      </c>
      <c r="K127" s="33"/>
    </row>
    <row r="128" ht="12.75" customHeight="1">
      <c r="B128" s="75"/>
      <c r="C128" s="75"/>
      <c r="D128" s="76"/>
      <c r="E128" s="76"/>
      <c r="F128" s="77"/>
      <c r="G128" s="77"/>
      <c r="H128" s="78"/>
      <c r="I128" s="78"/>
      <c r="J128" s="79"/>
      <c r="K128" s="33"/>
    </row>
    <row r="129" ht="12.75" customHeight="1">
      <c r="B129" s="16" t="s">
        <v>134</v>
      </c>
      <c r="C129" s="5"/>
      <c r="D129" s="5"/>
      <c r="E129" s="5"/>
      <c r="F129" s="5"/>
      <c r="G129" s="6"/>
      <c r="H129" s="33"/>
      <c r="I129" s="33"/>
      <c r="J129" s="33"/>
      <c r="K129" s="33"/>
    </row>
    <row r="130" ht="12.75" customHeight="1">
      <c r="B130" s="74" t="s">
        <v>135</v>
      </c>
      <c r="C130" s="6"/>
      <c r="D130" s="74" t="s">
        <v>136</v>
      </c>
      <c r="E130" s="6"/>
      <c r="F130" s="74" t="s">
        <v>137</v>
      </c>
      <c r="G130" s="6"/>
      <c r="K130" s="33"/>
    </row>
    <row r="131" ht="12.75" customHeight="1">
      <c r="B131" s="80">
        <f>J40+J85+J103</f>
        <v>3315.6</v>
      </c>
      <c r="C131" s="6"/>
      <c r="D131" s="74">
        <v>30.0</v>
      </c>
      <c r="E131" s="6"/>
      <c r="F131" s="80">
        <f>B131/D131</f>
        <v>110.52</v>
      </c>
      <c r="G131" s="6"/>
      <c r="H131" s="81"/>
      <c r="I131" s="81"/>
      <c r="J131" s="81"/>
      <c r="K131" s="33"/>
    </row>
    <row r="132" ht="12.75" customHeight="1">
      <c r="B132" s="82"/>
      <c r="C132" s="82"/>
      <c r="D132" s="82"/>
      <c r="E132" s="81"/>
      <c r="F132" s="83"/>
      <c r="G132" s="83"/>
      <c r="H132" s="84"/>
      <c r="I132" s="84"/>
      <c r="J132" s="85"/>
      <c r="K132" s="33"/>
    </row>
    <row r="133" ht="36.0" customHeight="1">
      <c r="B133" s="64" t="s">
        <v>241</v>
      </c>
      <c r="K133" s="33"/>
    </row>
    <row r="134" ht="25.5" customHeight="1">
      <c r="B134" s="64" t="s">
        <v>242</v>
      </c>
      <c r="K134" s="33"/>
    </row>
    <row r="135" ht="12.75" customHeight="1">
      <c r="B135" s="64" t="s">
        <v>243</v>
      </c>
      <c r="K135" s="33"/>
    </row>
    <row r="136" ht="12.75" customHeight="1">
      <c r="B136" s="64" t="s">
        <v>244</v>
      </c>
      <c r="K136" s="33"/>
    </row>
    <row r="137" ht="12.75" customHeight="1">
      <c r="B137" s="64" t="s">
        <v>245</v>
      </c>
      <c r="K137" s="33"/>
    </row>
    <row r="138" ht="12.75" customHeight="1">
      <c r="B138" s="82"/>
      <c r="C138" s="82"/>
      <c r="D138" s="81"/>
      <c r="E138" s="81"/>
      <c r="F138" s="83"/>
      <c r="G138" s="83"/>
      <c r="H138" s="84"/>
      <c r="I138" s="84"/>
      <c r="J138" s="85"/>
      <c r="K138" s="33"/>
    </row>
    <row r="139" ht="12.75" customHeight="1">
      <c r="B139" s="9" t="s">
        <v>143</v>
      </c>
      <c r="C139" s="5"/>
      <c r="D139" s="5"/>
      <c r="E139" s="5"/>
      <c r="F139" s="5"/>
      <c r="G139" s="5"/>
      <c r="H139" s="6"/>
      <c r="I139" s="50" t="s">
        <v>48</v>
      </c>
      <c r="J139" s="25" t="s">
        <v>36</v>
      </c>
      <c r="K139" s="33"/>
    </row>
    <row r="140" ht="12.75" customHeight="1">
      <c r="B140" s="86"/>
      <c r="C140" s="9"/>
      <c r="D140" s="60"/>
      <c r="E140" s="60"/>
      <c r="F140" s="87"/>
      <c r="G140" s="88" t="s">
        <v>137</v>
      </c>
      <c r="H140" s="16" t="s">
        <v>144</v>
      </c>
      <c r="I140" s="50"/>
      <c r="J140" s="61"/>
      <c r="K140" s="33"/>
    </row>
    <row r="141" ht="12.75" customHeight="1">
      <c r="B141" s="25" t="s">
        <v>10</v>
      </c>
      <c r="C141" s="89" t="s">
        <v>145</v>
      </c>
      <c r="D141" s="5"/>
      <c r="E141" s="5"/>
      <c r="F141" s="6"/>
      <c r="G141" s="90">
        <f>F131</f>
        <v>110.52</v>
      </c>
      <c r="H141" s="91">
        <v>1.0</v>
      </c>
      <c r="I141" s="43">
        <f t="shared" ref="I141:I146" si="7">J141/$J$40</f>
        <v>0.005007040301</v>
      </c>
      <c r="J141" s="62">
        <f t="shared" ref="J141:J146" si="8">($G$141*H141)/12</f>
        <v>9.21</v>
      </c>
      <c r="K141" s="33"/>
    </row>
    <row r="142" ht="12.75" customHeight="1">
      <c r="B142" s="25" t="s">
        <v>12</v>
      </c>
      <c r="C142" s="89" t="s">
        <v>146</v>
      </c>
      <c r="D142" s="5"/>
      <c r="E142" s="5"/>
      <c r="F142" s="6"/>
      <c r="G142" s="92"/>
      <c r="H142" s="91">
        <v>1.0</v>
      </c>
      <c r="I142" s="43">
        <f t="shared" si="7"/>
        <v>0.005007040301</v>
      </c>
      <c r="J142" s="62">
        <f t="shared" si="8"/>
        <v>9.21</v>
      </c>
      <c r="K142" s="33"/>
    </row>
    <row r="143" ht="12.75" customHeight="1">
      <c r="B143" s="25" t="s">
        <v>14</v>
      </c>
      <c r="C143" s="89" t="s">
        <v>147</v>
      </c>
      <c r="D143" s="5"/>
      <c r="E143" s="5"/>
      <c r="F143" s="6"/>
      <c r="G143" s="92"/>
      <c r="H143" s="91">
        <v>1.0</v>
      </c>
      <c r="I143" s="43">
        <f t="shared" si="7"/>
        <v>0.005007040301</v>
      </c>
      <c r="J143" s="62">
        <f t="shared" si="8"/>
        <v>9.21</v>
      </c>
      <c r="K143" s="33"/>
    </row>
    <row r="144" ht="12.75" customHeight="1">
      <c r="B144" s="25" t="s">
        <v>16</v>
      </c>
      <c r="C144" s="89" t="s">
        <v>246</v>
      </c>
      <c r="D144" s="5"/>
      <c r="E144" s="5"/>
      <c r="F144" s="6"/>
      <c r="G144" s="92"/>
      <c r="H144" s="91">
        <v>1.0</v>
      </c>
      <c r="I144" s="43">
        <f t="shared" si="7"/>
        <v>0.005007040301</v>
      </c>
      <c r="J144" s="62">
        <f t="shared" si="8"/>
        <v>9.21</v>
      </c>
      <c r="K144" s="33"/>
    </row>
    <row r="145" ht="12.75" customHeight="1">
      <c r="B145" s="25" t="s">
        <v>19</v>
      </c>
      <c r="C145" s="89" t="s">
        <v>149</v>
      </c>
      <c r="D145" s="5"/>
      <c r="E145" s="5"/>
      <c r="F145" s="6"/>
      <c r="G145" s="92"/>
      <c r="H145" s="91">
        <v>1.0</v>
      </c>
      <c r="I145" s="43">
        <f t="shared" si="7"/>
        <v>0.005007040301</v>
      </c>
      <c r="J145" s="62">
        <f t="shared" si="8"/>
        <v>9.21</v>
      </c>
      <c r="K145" s="33"/>
    </row>
    <row r="146" ht="12.75" customHeight="1">
      <c r="B146" s="25" t="s">
        <v>42</v>
      </c>
      <c r="C146" s="89" t="s">
        <v>150</v>
      </c>
      <c r="D146" s="5"/>
      <c r="E146" s="5"/>
      <c r="F146" s="6"/>
      <c r="G146" s="93"/>
      <c r="H146" s="91">
        <v>1.0</v>
      </c>
      <c r="I146" s="43">
        <f t="shared" si="7"/>
        <v>0.005007040301</v>
      </c>
      <c r="J146" s="62">
        <f t="shared" si="8"/>
        <v>9.21</v>
      </c>
      <c r="K146" s="33"/>
    </row>
    <row r="147" ht="12.75" customHeight="1">
      <c r="B147" s="26" t="s">
        <v>151</v>
      </c>
      <c r="C147" s="5"/>
      <c r="D147" s="5"/>
      <c r="E147" s="5"/>
      <c r="F147" s="5"/>
      <c r="G147" s="5"/>
      <c r="H147" s="6"/>
      <c r="I147" s="37">
        <f>TRUNC(SUM(I141:I146),4)</f>
        <v>0.03</v>
      </c>
      <c r="J147" s="29">
        <f>TRUNC(SUM(J141:J146),2)</f>
        <v>55.26</v>
      </c>
      <c r="K147" s="33"/>
    </row>
    <row r="148" ht="8.25" customHeight="1">
      <c r="B148" s="56"/>
      <c r="C148" s="56"/>
      <c r="D148" s="56"/>
      <c r="E148" s="56"/>
      <c r="F148" s="56"/>
      <c r="G148" s="56"/>
      <c r="H148" s="56"/>
      <c r="I148" s="95"/>
      <c r="J148" s="57"/>
      <c r="K148" s="33"/>
    </row>
    <row r="149" ht="31.5" customHeight="1">
      <c r="B149" s="39" t="s">
        <v>247</v>
      </c>
      <c r="K149" s="33"/>
    </row>
    <row r="150" ht="10.5" customHeight="1">
      <c r="B150" s="47"/>
      <c r="C150" s="47"/>
      <c r="D150" s="47"/>
      <c r="E150" s="47"/>
      <c r="F150" s="47"/>
      <c r="G150" s="47"/>
      <c r="H150" s="47"/>
      <c r="I150" s="47"/>
      <c r="J150" s="47"/>
      <c r="K150" s="33"/>
    </row>
    <row r="151" ht="12.75" customHeight="1">
      <c r="B151" s="30"/>
      <c r="C151" s="30"/>
      <c r="D151" s="30"/>
      <c r="E151" s="30"/>
      <c r="F151" s="30"/>
      <c r="G151" s="30"/>
      <c r="H151" s="30"/>
      <c r="I151" s="38"/>
      <c r="J151" s="31"/>
      <c r="K151" s="33"/>
    </row>
    <row r="152" ht="12.75" customHeight="1">
      <c r="B152" s="24" t="s">
        <v>153</v>
      </c>
      <c r="C152" s="5"/>
      <c r="D152" s="5"/>
      <c r="E152" s="5"/>
      <c r="F152" s="5"/>
      <c r="G152" s="5"/>
      <c r="H152" s="5"/>
      <c r="I152" s="5"/>
      <c r="J152" s="6"/>
      <c r="K152" s="33"/>
    </row>
    <row r="153" ht="12.75" customHeight="1">
      <c r="B153" s="9" t="s">
        <v>154</v>
      </c>
      <c r="C153" s="5"/>
      <c r="D153" s="5"/>
      <c r="E153" s="5"/>
      <c r="F153" s="5"/>
      <c r="G153" s="5"/>
      <c r="H153" s="5"/>
      <c r="I153" s="6"/>
      <c r="J153" s="25" t="s">
        <v>36</v>
      </c>
      <c r="K153" s="33"/>
    </row>
    <row r="154" ht="12.75" customHeight="1">
      <c r="B154" s="25" t="s">
        <v>155</v>
      </c>
      <c r="C154" s="4" t="s">
        <v>156</v>
      </c>
      <c r="D154" s="5"/>
      <c r="E154" s="5"/>
      <c r="F154" s="5"/>
      <c r="G154" s="5"/>
      <c r="H154" s="5"/>
      <c r="I154" s="6"/>
      <c r="J154" s="28">
        <f>J147</f>
        <v>55.26</v>
      </c>
      <c r="K154" s="33"/>
    </row>
    <row r="155" ht="12.75" customHeight="1">
      <c r="B155" s="25" t="s">
        <v>157</v>
      </c>
      <c r="C155" s="4" t="s">
        <v>158</v>
      </c>
      <c r="D155" s="5"/>
      <c r="E155" s="5"/>
      <c r="F155" s="5"/>
      <c r="G155" s="5"/>
      <c r="H155" s="5"/>
      <c r="I155" s="6"/>
      <c r="J155" s="28">
        <v>0.0</v>
      </c>
      <c r="K155" s="33"/>
    </row>
    <row r="156" ht="12.75" customHeight="1">
      <c r="B156" s="26" t="s">
        <v>159</v>
      </c>
      <c r="C156" s="5"/>
      <c r="D156" s="5"/>
      <c r="E156" s="5"/>
      <c r="F156" s="5"/>
      <c r="G156" s="5"/>
      <c r="H156" s="5"/>
      <c r="I156" s="6"/>
      <c r="J156" s="29">
        <f>SUM(J154:J155)</f>
        <v>55.26</v>
      </c>
      <c r="K156" s="33"/>
    </row>
    <row r="157" ht="12.75" customHeight="1">
      <c r="B157" s="56"/>
      <c r="C157" s="56"/>
      <c r="D157" s="56"/>
      <c r="E157" s="56"/>
      <c r="F157" s="56"/>
      <c r="G157" s="56"/>
      <c r="H157" s="56"/>
      <c r="I157" s="56"/>
      <c r="J157" s="57"/>
      <c r="K157" s="33"/>
    </row>
    <row r="158" ht="12.75" customHeight="1">
      <c r="B158" s="9" t="s">
        <v>248</v>
      </c>
      <c r="C158" s="5"/>
      <c r="D158" s="5"/>
      <c r="E158" s="5"/>
      <c r="F158" s="5"/>
      <c r="G158" s="5"/>
      <c r="H158" s="5"/>
      <c r="I158" s="5"/>
      <c r="J158" s="6"/>
      <c r="K158" s="33"/>
    </row>
    <row r="159" ht="12.75" customHeight="1">
      <c r="B159" s="4"/>
      <c r="C159" s="5"/>
      <c r="D159" s="6"/>
      <c r="E159" s="16" t="s">
        <v>161</v>
      </c>
      <c r="F159" s="6"/>
      <c r="G159" s="96" t="s">
        <v>93</v>
      </c>
      <c r="H159" s="94" t="s">
        <v>249</v>
      </c>
      <c r="I159" s="16" t="s">
        <v>250</v>
      </c>
      <c r="J159" s="6"/>
      <c r="K159" s="33"/>
    </row>
    <row r="160" ht="12.75" customHeight="1">
      <c r="B160" s="4"/>
      <c r="C160" s="5"/>
      <c r="D160" s="6"/>
      <c r="E160" s="91">
        <f>J40+J85+J103+J127</f>
        <v>3315.6</v>
      </c>
      <c r="F160" s="6"/>
      <c r="G160" s="97">
        <v>0.0161</v>
      </c>
      <c r="H160" s="28"/>
      <c r="I160" s="91">
        <f>E160*G160</f>
        <v>53.38116</v>
      </c>
      <c r="J160" s="6"/>
      <c r="K160" s="33"/>
    </row>
    <row r="161" ht="12.75" customHeight="1">
      <c r="B161" s="16" t="s">
        <v>163</v>
      </c>
      <c r="C161" s="5"/>
      <c r="D161" s="5"/>
      <c r="E161" s="5"/>
      <c r="F161" s="5"/>
      <c r="G161" s="5"/>
      <c r="H161" s="6"/>
      <c r="I161" s="91">
        <f>SUM(I160:J160)</f>
        <v>53.38116</v>
      </c>
      <c r="J161" s="6"/>
      <c r="K161" s="33"/>
    </row>
    <row r="162" ht="11.25" customHeight="1">
      <c r="B162" s="30"/>
      <c r="C162" s="30"/>
      <c r="D162" s="30"/>
      <c r="E162" s="30"/>
      <c r="F162" s="30"/>
      <c r="G162" s="30"/>
      <c r="H162" s="30"/>
      <c r="I162" s="30"/>
      <c r="J162" s="31"/>
      <c r="K162" s="33"/>
    </row>
    <row r="163" ht="39.0" customHeight="1">
      <c r="B163" s="64" t="s">
        <v>251</v>
      </c>
      <c r="K163" s="33"/>
    </row>
    <row r="164" ht="12.75" customHeight="1">
      <c r="B164" s="82"/>
      <c r="C164" s="82"/>
      <c r="D164" s="82"/>
      <c r="E164" s="82"/>
      <c r="F164" s="82"/>
      <c r="G164" s="82"/>
      <c r="H164" s="82"/>
      <c r="I164" s="82"/>
      <c r="J164" s="82"/>
      <c r="K164" s="33"/>
    </row>
    <row r="165" ht="12.75" customHeight="1">
      <c r="B165" s="82"/>
      <c r="C165" s="82"/>
      <c r="D165" s="82"/>
      <c r="E165" s="82"/>
      <c r="F165" s="82"/>
      <c r="G165" s="82"/>
      <c r="H165" s="82"/>
      <c r="I165" s="82"/>
      <c r="J165" s="82"/>
      <c r="K165" s="33"/>
    </row>
    <row r="166" ht="12.75" customHeight="1">
      <c r="B166" s="24" t="s">
        <v>171</v>
      </c>
      <c r="C166" s="5"/>
      <c r="D166" s="5"/>
      <c r="E166" s="5"/>
      <c r="F166" s="5"/>
      <c r="G166" s="5"/>
      <c r="H166" s="5"/>
      <c r="I166" s="5"/>
      <c r="J166" s="6"/>
      <c r="K166" s="33"/>
    </row>
    <row r="167" ht="12.75" customHeight="1">
      <c r="B167" s="25">
        <v>5.0</v>
      </c>
      <c r="C167" s="26" t="s">
        <v>172</v>
      </c>
      <c r="D167" s="5"/>
      <c r="E167" s="5"/>
      <c r="F167" s="5"/>
      <c r="G167" s="5"/>
      <c r="H167" s="6"/>
      <c r="I167" s="25"/>
      <c r="J167" s="25" t="s">
        <v>36</v>
      </c>
      <c r="K167" s="33"/>
    </row>
    <row r="168" ht="12.75" customHeight="1">
      <c r="B168" s="25" t="s">
        <v>10</v>
      </c>
      <c r="C168" s="104" t="s">
        <v>173</v>
      </c>
      <c r="D168" s="5"/>
      <c r="E168" s="5"/>
      <c r="F168" s="5"/>
      <c r="G168" s="5"/>
      <c r="H168" s="6"/>
      <c r="I168" s="10" t="s">
        <v>174</v>
      </c>
      <c r="J168" s="105">
        <f>UNIFORMES!E9</f>
        <v>55.195</v>
      </c>
      <c r="K168" s="33"/>
      <c r="P168" s="33"/>
    </row>
    <row r="169" ht="12.75" customHeight="1">
      <c r="B169" s="25" t="s">
        <v>12</v>
      </c>
      <c r="C169" s="104" t="s">
        <v>175</v>
      </c>
      <c r="D169" s="5"/>
      <c r="E169" s="5"/>
      <c r="F169" s="5"/>
      <c r="G169" s="5"/>
      <c r="H169" s="6"/>
      <c r="I169" s="16" t="s">
        <v>174</v>
      </c>
      <c r="J169" s="28">
        <f>FERRAMENTAS!F68</f>
        <v>24.62845833</v>
      </c>
      <c r="K169" s="33"/>
    </row>
    <row r="170" ht="12.75" customHeight="1">
      <c r="B170" s="106" t="s">
        <v>14</v>
      </c>
      <c r="C170" s="104" t="s">
        <v>176</v>
      </c>
      <c r="D170" s="5"/>
      <c r="E170" s="5"/>
      <c r="F170" s="5"/>
      <c r="G170" s="5"/>
      <c r="H170" s="6"/>
      <c r="I170" s="16" t="s">
        <v>174</v>
      </c>
      <c r="J170" s="28">
        <f>EPIS!F22</f>
        <v>82.195</v>
      </c>
      <c r="K170" s="33"/>
    </row>
    <row r="171" ht="12.75" customHeight="1">
      <c r="B171" s="106" t="s">
        <v>16</v>
      </c>
      <c r="C171" s="104"/>
      <c r="D171" s="5"/>
      <c r="E171" s="5"/>
      <c r="F171" s="5"/>
      <c r="G171" s="5"/>
      <c r="H171" s="6"/>
      <c r="I171" s="10" t="s">
        <v>174</v>
      </c>
      <c r="J171" s="107">
        <v>0.0</v>
      </c>
      <c r="K171" s="33"/>
    </row>
    <row r="172" ht="12.75" customHeight="1">
      <c r="B172" s="26" t="s">
        <v>177</v>
      </c>
      <c r="C172" s="5"/>
      <c r="D172" s="5"/>
      <c r="E172" s="5"/>
      <c r="F172" s="5"/>
      <c r="G172" s="5"/>
      <c r="H172" s="6"/>
      <c r="I172" s="37" t="s">
        <v>174</v>
      </c>
      <c r="J172" s="29">
        <f>TRUNC(SUM(J168:J171),2)</f>
        <v>162.01</v>
      </c>
      <c r="K172" s="33"/>
    </row>
    <row r="173" ht="12.75" customHeight="1">
      <c r="B173" s="108"/>
      <c r="C173" s="5"/>
      <c r="D173" s="5"/>
      <c r="E173" s="5"/>
      <c r="F173" s="5"/>
      <c r="G173" s="5"/>
      <c r="H173" s="5"/>
      <c r="I173" s="5"/>
      <c r="J173" s="109"/>
      <c r="K173" s="33"/>
    </row>
    <row r="174" ht="12.75" customHeight="1">
      <c r="B174" s="24" t="s">
        <v>178</v>
      </c>
      <c r="C174" s="5"/>
      <c r="D174" s="5"/>
      <c r="E174" s="5"/>
      <c r="F174" s="5"/>
      <c r="G174" s="5"/>
      <c r="H174" s="5"/>
      <c r="I174" s="5"/>
      <c r="J174" s="6"/>
      <c r="K174" s="33"/>
    </row>
    <row r="175" ht="12.75" customHeight="1">
      <c r="B175" s="25">
        <v>6.0</v>
      </c>
      <c r="C175" s="26" t="s">
        <v>179</v>
      </c>
      <c r="D175" s="5"/>
      <c r="E175" s="5"/>
      <c r="F175" s="5"/>
      <c r="G175" s="5"/>
      <c r="H175" s="6"/>
      <c r="I175" s="50" t="s">
        <v>48</v>
      </c>
      <c r="J175" s="25" t="s">
        <v>36</v>
      </c>
      <c r="K175" s="33"/>
    </row>
    <row r="176" ht="12.75" customHeight="1">
      <c r="B176" s="25" t="s">
        <v>10</v>
      </c>
      <c r="C176" s="4" t="s">
        <v>180</v>
      </c>
      <c r="D176" s="5"/>
      <c r="E176" s="5"/>
      <c r="F176" s="5"/>
      <c r="G176" s="5"/>
      <c r="H176" s="6"/>
      <c r="I176" s="110">
        <v>0.0507</v>
      </c>
      <c r="J176" s="62">
        <f>TRUNC(I176*J198,2)</f>
        <v>179.11</v>
      </c>
      <c r="K176" s="33"/>
    </row>
    <row r="177" ht="12.75" customHeight="1">
      <c r="B177" s="25" t="s">
        <v>12</v>
      </c>
      <c r="C177" s="4" t="s">
        <v>181</v>
      </c>
      <c r="D177" s="5"/>
      <c r="E177" s="5"/>
      <c r="F177" s="5"/>
      <c r="G177" s="5"/>
      <c r="H177" s="6"/>
      <c r="I177" s="110">
        <v>0.0538</v>
      </c>
      <c r="J177" s="62">
        <f>TRUNC(I177*(J176+J198),2)</f>
        <v>199.7</v>
      </c>
      <c r="K177" s="33"/>
    </row>
    <row r="178" ht="12.75" customHeight="1">
      <c r="B178" s="25" t="s">
        <v>14</v>
      </c>
      <c r="C178" s="9" t="s">
        <v>182</v>
      </c>
      <c r="D178" s="5"/>
      <c r="E178" s="5"/>
      <c r="F178" s="5"/>
      <c r="G178" s="5"/>
      <c r="H178" s="6"/>
      <c r="I178" s="35"/>
      <c r="J178" s="111"/>
      <c r="K178" s="33"/>
    </row>
    <row r="179" ht="12.75" customHeight="1">
      <c r="B179" s="25" t="s">
        <v>183</v>
      </c>
      <c r="C179" s="4" t="s">
        <v>184</v>
      </c>
      <c r="D179" s="5"/>
      <c r="E179" s="5"/>
      <c r="F179" s="5"/>
      <c r="G179" s="5"/>
      <c r="H179" s="6"/>
      <c r="I179" s="112">
        <v>0.0165</v>
      </c>
      <c r="J179" s="113">
        <f>((J198)/1-(I182))*I179</f>
        <v>58.29000375</v>
      </c>
      <c r="K179" s="33"/>
    </row>
    <row r="180" ht="12.75" customHeight="1">
      <c r="B180" s="25" t="s">
        <v>185</v>
      </c>
      <c r="C180" s="4" t="s">
        <v>168</v>
      </c>
      <c r="D180" s="5"/>
      <c r="E180" s="5"/>
      <c r="F180" s="5"/>
      <c r="G180" s="5"/>
      <c r="H180" s="6"/>
      <c r="I180" s="114">
        <v>0.076</v>
      </c>
      <c r="J180" s="113">
        <f>((J198)/1-(I182))*I180</f>
        <v>268.48729</v>
      </c>
      <c r="K180" s="33"/>
    </row>
    <row r="181" ht="12.75" customHeight="1">
      <c r="B181" s="25" t="s">
        <v>186</v>
      </c>
      <c r="C181" s="4" t="s">
        <v>187</v>
      </c>
      <c r="D181" s="5"/>
      <c r="E181" s="5"/>
      <c r="F181" s="5"/>
      <c r="G181" s="5"/>
      <c r="H181" s="6"/>
      <c r="I181" s="115">
        <v>0.05</v>
      </c>
      <c r="J181" s="113">
        <f>((J198)/1-(I182))*I181</f>
        <v>176.636375</v>
      </c>
      <c r="K181" s="33"/>
    </row>
    <row r="182" ht="12.75" customHeight="1">
      <c r="B182" s="26" t="s">
        <v>188</v>
      </c>
      <c r="C182" s="5"/>
      <c r="D182" s="5"/>
      <c r="E182" s="5"/>
      <c r="F182" s="5"/>
      <c r="G182" s="5"/>
      <c r="H182" s="6"/>
      <c r="I182" s="114">
        <f>SUM(I179:I181)</f>
        <v>0.1425</v>
      </c>
      <c r="J182" s="29">
        <f>TRUNC(SUM(J176:J181),2)</f>
        <v>882.22</v>
      </c>
      <c r="K182" s="33"/>
    </row>
    <row r="183" ht="12.75" customHeight="1">
      <c r="B183" s="8"/>
      <c r="C183" s="15"/>
    </row>
    <row r="184" ht="12.75" customHeight="1">
      <c r="B184" s="41"/>
      <c r="C184" s="117"/>
      <c r="D184" s="117"/>
      <c r="E184" s="117"/>
      <c r="F184" s="117"/>
      <c r="G184" s="117"/>
      <c r="H184" s="117"/>
      <c r="I184" s="118"/>
      <c r="J184" s="119"/>
      <c r="L184" s="120"/>
    </row>
    <row r="185" ht="12.75" customHeight="1">
      <c r="B185" s="121" t="s">
        <v>189</v>
      </c>
      <c r="L185" s="120"/>
    </row>
    <row r="186" ht="12.75" customHeight="1">
      <c r="L186" s="120"/>
    </row>
    <row r="187" ht="12.75" customHeight="1">
      <c r="L187" s="120"/>
    </row>
    <row r="188" ht="12.75" customHeight="1">
      <c r="L188" s="120"/>
    </row>
    <row r="189" ht="12.75" customHeight="1">
      <c r="L189" s="120"/>
    </row>
    <row r="190" ht="12.75" customHeight="1"/>
    <row r="191" ht="12.75" customHeight="1">
      <c r="B191" s="122"/>
      <c r="C191" s="5"/>
      <c r="D191" s="5"/>
      <c r="E191" s="5"/>
      <c r="F191" s="5"/>
      <c r="G191" s="5"/>
      <c r="H191" s="5"/>
      <c r="I191" s="5"/>
      <c r="J191" s="6"/>
      <c r="L191" s="123"/>
    </row>
    <row r="192" ht="12.75" customHeight="1">
      <c r="B192" s="26" t="s">
        <v>191</v>
      </c>
      <c r="C192" s="5"/>
      <c r="D192" s="5"/>
      <c r="E192" s="5"/>
      <c r="F192" s="5"/>
      <c r="G192" s="5"/>
      <c r="H192" s="5"/>
      <c r="I192" s="6"/>
      <c r="J192" s="25" t="s">
        <v>36</v>
      </c>
    </row>
    <row r="193" ht="12.75" customHeight="1">
      <c r="B193" s="10" t="s">
        <v>10</v>
      </c>
      <c r="C193" s="4" t="str">
        <f>B32</f>
        <v>MÓDULO 1 - COMPOSIÇÃO DA REMUNERAÇÃO</v>
      </c>
      <c r="D193" s="5"/>
      <c r="E193" s="5"/>
      <c r="F193" s="5"/>
      <c r="G193" s="5"/>
      <c r="H193" s="5"/>
      <c r="I193" s="6"/>
      <c r="J193" s="28">
        <f>J40</f>
        <v>1839.41</v>
      </c>
    </row>
    <row r="194" ht="12.75" customHeight="1">
      <c r="B194" s="10" t="s">
        <v>12</v>
      </c>
      <c r="C194" s="4" t="str">
        <f>B44</f>
        <v>MÓDULO 2 – ENCARGOS E BENEFÍCIOS ANUAIS, MENSAIS E DIÁRIOS</v>
      </c>
      <c r="D194" s="5"/>
      <c r="E194" s="5"/>
      <c r="F194" s="5"/>
      <c r="G194" s="5"/>
      <c r="H194" s="5"/>
      <c r="I194" s="6"/>
      <c r="J194" s="28">
        <f>J85</f>
        <v>1166.18</v>
      </c>
    </row>
    <row r="195" ht="12.75" customHeight="1">
      <c r="B195" s="10" t="s">
        <v>14</v>
      </c>
      <c r="C195" s="4" t="str">
        <f>B87</f>
        <v>MÓDULO 3 – PROVISÃO PARA RESCISÃO</v>
      </c>
      <c r="D195" s="5"/>
      <c r="E195" s="5"/>
      <c r="F195" s="5"/>
      <c r="G195" s="5"/>
      <c r="H195" s="5"/>
      <c r="I195" s="6"/>
      <c r="J195" s="28">
        <f>J103</f>
        <v>310.01</v>
      </c>
      <c r="L195" s="123"/>
    </row>
    <row r="196" ht="12.75" customHeight="1">
      <c r="B196" s="10" t="s">
        <v>16</v>
      </c>
      <c r="C196" s="4" t="str">
        <f>B112</f>
        <v>MÓDULO 4 – CUSTO DE REPOSIÇÃO DO PROFISSIONAL AUSENTE</v>
      </c>
      <c r="D196" s="5"/>
      <c r="E196" s="5"/>
      <c r="F196" s="5"/>
      <c r="G196" s="5"/>
      <c r="H196" s="5"/>
      <c r="I196" s="6"/>
      <c r="J196" s="28">
        <f>J156</f>
        <v>55.26</v>
      </c>
      <c r="L196" s="123"/>
    </row>
    <row r="197" ht="12.75" customHeight="1">
      <c r="B197" s="10" t="s">
        <v>19</v>
      </c>
      <c r="C197" s="4" t="str">
        <f>B166</f>
        <v>MÓDULO 5 – INSUMOS DIVERSOS</v>
      </c>
      <c r="D197" s="5"/>
      <c r="E197" s="5"/>
      <c r="F197" s="5"/>
      <c r="G197" s="5"/>
      <c r="H197" s="5"/>
      <c r="I197" s="6"/>
      <c r="J197" s="28">
        <f>J172</f>
        <v>162.01</v>
      </c>
    </row>
    <row r="198" ht="12.75" customHeight="1">
      <c r="B198" s="25"/>
      <c r="C198" s="26" t="s">
        <v>192</v>
      </c>
      <c r="D198" s="5"/>
      <c r="E198" s="5"/>
      <c r="F198" s="5"/>
      <c r="G198" s="5"/>
      <c r="H198" s="5"/>
      <c r="I198" s="6"/>
      <c r="J198" s="29">
        <f>TRUNC(SUM(J193:J197),2)</f>
        <v>3532.87</v>
      </c>
      <c r="L198" s="120"/>
    </row>
    <row r="199" ht="12.75" customHeight="1">
      <c r="B199" s="10" t="s">
        <v>42</v>
      </c>
      <c r="C199" s="4" t="str">
        <f>B174</f>
        <v>MÓDULO 6 – CUSTOS INDIRETOS, TRIBUTOS E LUCRO</v>
      </c>
      <c r="D199" s="5"/>
      <c r="E199" s="5"/>
      <c r="F199" s="5"/>
      <c r="G199" s="5"/>
      <c r="H199" s="5"/>
      <c r="I199" s="6"/>
      <c r="J199" s="28">
        <f>J182</f>
        <v>882.22</v>
      </c>
    </row>
    <row r="200" ht="12.75" customHeight="1">
      <c r="B200" s="26" t="s">
        <v>193</v>
      </c>
      <c r="C200" s="5"/>
      <c r="D200" s="5"/>
      <c r="E200" s="5"/>
      <c r="F200" s="5"/>
      <c r="G200" s="5"/>
      <c r="H200" s="5"/>
      <c r="I200" s="6"/>
      <c r="J200" s="29">
        <f>TRUNC(SUM(J198:J199),2)</f>
        <v>4415.09</v>
      </c>
    </row>
    <row r="201" ht="12.75" customHeight="1">
      <c r="J201" s="120"/>
    </row>
    <row r="202" ht="12.75" hidden="1" customHeight="1">
      <c r="B202" s="8"/>
      <c r="C202" s="8" t="s">
        <v>194</v>
      </c>
      <c r="I202" s="30"/>
      <c r="J202" s="30"/>
    </row>
    <row r="203" ht="40.5" hidden="1" customHeight="1">
      <c r="B203" s="124" t="s">
        <v>195</v>
      </c>
      <c r="C203" s="125"/>
      <c r="D203" s="124" t="s">
        <v>196</v>
      </c>
      <c r="E203" s="125"/>
      <c r="F203" s="124" t="s">
        <v>197</v>
      </c>
      <c r="G203" s="125"/>
      <c r="H203" s="126" t="s">
        <v>198</v>
      </c>
      <c r="I203" s="127" t="s">
        <v>199</v>
      </c>
      <c r="J203" s="128" t="s">
        <v>36</v>
      </c>
    </row>
    <row r="204" ht="12.75" hidden="1" customHeight="1">
      <c r="B204" s="129" t="s">
        <v>200</v>
      </c>
      <c r="C204" s="130"/>
      <c r="D204" s="131" t="s">
        <v>201</v>
      </c>
      <c r="E204" s="132"/>
      <c r="F204" s="133"/>
      <c r="G204" s="134"/>
      <c r="H204" s="135" t="s">
        <v>201</v>
      </c>
      <c r="I204" s="136"/>
      <c r="J204" s="137">
        <v>0.0</v>
      </c>
    </row>
    <row r="205" ht="12.75" hidden="1" customHeight="1">
      <c r="B205" s="16" t="s">
        <v>202</v>
      </c>
      <c r="C205" s="6"/>
      <c r="D205" s="138" t="s">
        <v>201</v>
      </c>
      <c r="E205" s="134"/>
      <c r="F205" s="139"/>
      <c r="G205" s="140"/>
      <c r="H205" s="141" t="s">
        <v>201</v>
      </c>
      <c r="I205" s="142"/>
      <c r="J205" s="143">
        <v>0.0</v>
      </c>
    </row>
    <row r="206" ht="12.75" hidden="1" customHeight="1">
      <c r="B206" s="16" t="s">
        <v>203</v>
      </c>
      <c r="C206" s="6"/>
      <c r="D206" s="138" t="s">
        <v>201</v>
      </c>
      <c r="E206" s="134"/>
      <c r="F206" s="139"/>
      <c r="G206" s="140"/>
      <c r="H206" s="141" t="s">
        <v>201</v>
      </c>
      <c r="I206" s="142"/>
      <c r="J206" s="143">
        <v>0.0</v>
      </c>
    </row>
    <row r="207" ht="12.75" hidden="1" customHeight="1">
      <c r="B207" s="16" t="s">
        <v>204</v>
      </c>
      <c r="C207" s="6"/>
      <c r="D207" s="138" t="s">
        <v>201</v>
      </c>
      <c r="E207" s="134"/>
      <c r="F207" s="139"/>
      <c r="G207" s="140"/>
      <c r="H207" s="141" t="s">
        <v>201</v>
      </c>
      <c r="I207" s="142"/>
      <c r="J207" s="143">
        <v>0.0</v>
      </c>
    </row>
    <row r="208" ht="12.75" hidden="1" customHeight="1">
      <c r="B208" s="144"/>
      <c r="C208" s="6"/>
      <c r="D208" s="139"/>
      <c r="E208" s="140"/>
      <c r="F208" s="139"/>
      <c r="G208" s="140"/>
      <c r="H208" s="145"/>
      <c r="I208" s="146"/>
      <c r="J208" s="143"/>
    </row>
    <row r="209" ht="12.75" hidden="1" customHeight="1">
      <c r="B209" s="147"/>
      <c r="C209" s="148"/>
      <c r="D209" s="149"/>
      <c r="E209" s="150"/>
      <c r="F209" s="149"/>
      <c r="G209" s="150"/>
      <c r="H209" s="151"/>
      <c r="I209" s="152"/>
      <c r="J209" s="153"/>
    </row>
    <row r="210" ht="12.75" hidden="1" customHeight="1">
      <c r="B210" s="154" t="s">
        <v>205</v>
      </c>
      <c r="C210" s="155"/>
      <c r="D210" s="155"/>
      <c r="E210" s="155"/>
      <c r="F210" s="155"/>
      <c r="G210" s="155"/>
      <c r="H210" s="155"/>
      <c r="I210" s="156"/>
      <c r="J210" s="157">
        <f>SUM(J208:J209)</f>
        <v>0</v>
      </c>
    </row>
    <row r="211" ht="12.75" hidden="1" customHeight="1"/>
    <row r="212" ht="12.75" hidden="1" customHeight="1">
      <c r="B212" s="8" t="s">
        <v>206</v>
      </c>
      <c r="C212" s="8" t="s">
        <v>207</v>
      </c>
      <c r="I212" s="30"/>
      <c r="J212" s="30"/>
    </row>
    <row r="213" ht="12.75" hidden="1" customHeight="1">
      <c r="B213" s="158" t="s">
        <v>208</v>
      </c>
      <c r="C213" s="159"/>
      <c r="D213" s="159"/>
      <c r="E213" s="159"/>
      <c r="F213" s="159"/>
      <c r="G213" s="159"/>
      <c r="H213" s="159"/>
      <c r="I213" s="159"/>
      <c r="J213" s="125"/>
    </row>
    <row r="214" ht="12.75" hidden="1" customHeight="1">
      <c r="B214" s="160"/>
      <c r="C214" s="161" t="s">
        <v>209</v>
      </c>
      <c r="D214" s="159"/>
      <c r="E214" s="159"/>
      <c r="F214" s="159"/>
      <c r="G214" s="159"/>
      <c r="H214" s="159"/>
      <c r="I214" s="125"/>
      <c r="J214" s="128" t="s">
        <v>36</v>
      </c>
    </row>
    <row r="215" ht="12.75" hidden="1" customHeight="1">
      <c r="B215" s="162" t="s">
        <v>10</v>
      </c>
      <c r="C215" s="163" t="s">
        <v>210</v>
      </c>
      <c r="D215" s="164"/>
      <c r="E215" s="164"/>
      <c r="F215" s="164"/>
      <c r="G215" s="164"/>
      <c r="H215" s="164"/>
      <c r="I215" s="165"/>
      <c r="J215" s="166">
        <f>J179</f>
        <v>58.29000375</v>
      </c>
    </row>
    <row r="216" ht="12.75" hidden="1" customHeight="1">
      <c r="B216" s="167" t="s">
        <v>12</v>
      </c>
      <c r="C216" s="4" t="s">
        <v>211</v>
      </c>
      <c r="D216" s="5"/>
      <c r="E216" s="5"/>
      <c r="F216" s="5"/>
      <c r="G216" s="5"/>
      <c r="H216" s="5"/>
      <c r="I216" s="6"/>
      <c r="J216" s="168" t="str">
        <f>#REF!</f>
        <v>#REF!</v>
      </c>
    </row>
    <row r="217" ht="12.75" hidden="1" customHeight="1">
      <c r="B217" s="167" t="s">
        <v>14</v>
      </c>
      <c r="C217" s="169" t="s">
        <v>212</v>
      </c>
      <c r="D217" s="170"/>
      <c r="E217" s="170"/>
      <c r="F217" s="170"/>
      <c r="G217" s="170"/>
      <c r="H217" s="170"/>
      <c r="I217" s="148"/>
      <c r="J217" s="168">
        <f>J182</f>
        <v>882.22</v>
      </c>
    </row>
    <row r="218" ht="12.75" hidden="1" customHeight="1">
      <c r="B218" s="171" t="s">
        <v>213</v>
      </c>
      <c r="C218" s="159"/>
      <c r="D218" s="159"/>
      <c r="E218" s="159"/>
      <c r="F218" s="159"/>
      <c r="G218" s="159"/>
      <c r="H218" s="159"/>
      <c r="I218" s="172"/>
      <c r="J218" s="157" t="str">
        <f>SUM(J215:J217)</f>
        <v>#REF!</v>
      </c>
    </row>
    <row r="219" ht="12.75" hidden="1" customHeight="1">
      <c r="B219" s="8" t="s">
        <v>214</v>
      </c>
      <c r="C219" s="96" t="s">
        <v>215</v>
      </c>
    </row>
    <row r="220" ht="12.75" hidden="1" customHeight="1"/>
    <row r="221" ht="12.75" hidden="1" customHeight="1"/>
    <row r="222" ht="12.75" customHeight="1"/>
    <row r="223" ht="41.25" customHeight="1">
      <c r="B223" s="64"/>
    </row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mergeCells count="254">
    <mergeCell ref="C37:I37"/>
    <mergeCell ref="C38:I38"/>
    <mergeCell ref="C39:I39"/>
    <mergeCell ref="B40:I40"/>
    <mergeCell ref="B42:J42"/>
    <mergeCell ref="B44:J44"/>
    <mergeCell ref="B45:H45"/>
    <mergeCell ref="C46:H46"/>
    <mergeCell ref="C47:H47"/>
    <mergeCell ref="B48:H48"/>
    <mergeCell ref="B50:J50"/>
    <mergeCell ref="B51:J51"/>
    <mergeCell ref="B52:J52"/>
    <mergeCell ref="B54:H54"/>
    <mergeCell ref="B2:J2"/>
    <mergeCell ref="B4:J4"/>
    <mergeCell ref="B5:J5"/>
    <mergeCell ref="B6:J6"/>
    <mergeCell ref="B8:D8"/>
    <mergeCell ref="E8:F8"/>
    <mergeCell ref="E9:F9"/>
    <mergeCell ref="B9:D9"/>
    <mergeCell ref="B10:D10"/>
    <mergeCell ref="E10:F10"/>
    <mergeCell ref="B11:D11"/>
    <mergeCell ref="E11:F11"/>
    <mergeCell ref="B13:J13"/>
    <mergeCell ref="C14:I14"/>
    <mergeCell ref="B21:C21"/>
    <mergeCell ref="B22:C22"/>
    <mergeCell ref="D22:E22"/>
    <mergeCell ref="C15:I15"/>
    <mergeCell ref="C16:I16"/>
    <mergeCell ref="C17:I17"/>
    <mergeCell ref="C18:I18"/>
    <mergeCell ref="B20:J20"/>
    <mergeCell ref="D21:E21"/>
    <mergeCell ref="F21:J21"/>
    <mergeCell ref="F22:J22"/>
    <mergeCell ref="B24:J24"/>
    <mergeCell ref="C25:I25"/>
    <mergeCell ref="C26:I26"/>
    <mergeCell ref="C27:I27"/>
    <mergeCell ref="C28:I28"/>
    <mergeCell ref="C29:I29"/>
    <mergeCell ref="C30:I30"/>
    <mergeCell ref="B31:J31"/>
    <mergeCell ref="B32:J32"/>
    <mergeCell ref="C33:I33"/>
    <mergeCell ref="C34:I34"/>
    <mergeCell ref="C35:I35"/>
    <mergeCell ref="C36:I36"/>
    <mergeCell ref="C55:H55"/>
    <mergeCell ref="C56:H56"/>
    <mergeCell ref="C57:H57"/>
    <mergeCell ref="C58:H58"/>
    <mergeCell ref="C59:H59"/>
    <mergeCell ref="C60:H60"/>
    <mergeCell ref="C61:H61"/>
    <mergeCell ref="B111:J111"/>
    <mergeCell ref="B112:J112"/>
    <mergeCell ref="B113:J113"/>
    <mergeCell ref="B114:C114"/>
    <mergeCell ref="D114:E114"/>
    <mergeCell ref="F114:G114"/>
    <mergeCell ref="H114:I114"/>
    <mergeCell ref="B115:C115"/>
    <mergeCell ref="D115:E115"/>
    <mergeCell ref="F115:G115"/>
    <mergeCell ref="H115:I115"/>
    <mergeCell ref="D116:E116"/>
    <mergeCell ref="F116:G116"/>
    <mergeCell ref="H116:I116"/>
    <mergeCell ref="F118:G118"/>
    <mergeCell ref="H118:I118"/>
    <mergeCell ref="B116:C116"/>
    <mergeCell ref="B117:C117"/>
    <mergeCell ref="D117:E117"/>
    <mergeCell ref="F117:G117"/>
    <mergeCell ref="H117:I117"/>
    <mergeCell ref="B118:C118"/>
    <mergeCell ref="D118:E118"/>
    <mergeCell ref="C62:H62"/>
    <mergeCell ref="B63:H63"/>
    <mergeCell ref="B65:J65"/>
    <mergeCell ref="B66:J66"/>
    <mergeCell ref="B67:J67"/>
    <mergeCell ref="B69:J69"/>
    <mergeCell ref="B70:E70"/>
    <mergeCell ref="C71:E71"/>
    <mergeCell ref="C72:E72"/>
    <mergeCell ref="C73:E73"/>
    <mergeCell ref="C74:E74"/>
    <mergeCell ref="B75:I75"/>
    <mergeCell ref="B77:J77"/>
    <mergeCell ref="B78:J78"/>
    <mergeCell ref="B80:J80"/>
    <mergeCell ref="B81:I81"/>
    <mergeCell ref="C82:I82"/>
    <mergeCell ref="C83:I83"/>
    <mergeCell ref="C84:I84"/>
    <mergeCell ref="B85:I85"/>
    <mergeCell ref="B87:J87"/>
    <mergeCell ref="B88:J88"/>
    <mergeCell ref="B89:I89"/>
    <mergeCell ref="B90:I90"/>
    <mergeCell ref="B91:I91"/>
    <mergeCell ref="B92:I92"/>
    <mergeCell ref="B93:I93"/>
    <mergeCell ref="C95:H95"/>
    <mergeCell ref="C96:H96"/>
    <mergeCell ref="C97:H97"/>
    <mergeCell ref="C98:H98"/>
    <mergeCell ref="C99:H99"/>
    <mergeCell ref="C100:H100"/>
    <mergeCell ref="C101:H101"/>
    <mergeCell ref="C102:H102"/>
    <mergeCell ref="B103:H103"/>
    <mergeCell ref="B105:J105"/>
    <mergeCell ref="B106:J106"/>
    <mergeCell ref="B107:J107"/>
    <mergeCell ref="B108:J108"/>
    <mergeCell ref="B109:J109"/>
    <mergeCell ref="B110:J110"/>
    <mergeCell ref="F122:G122"/>
    <mergeCell ref="H122:I122"/>
    <mergeCell ref="B119:C119"/>
    <mergeCell ref="D119:E119"/>
    <mergeCell ref="F119:G119"/>
    <mergeCell ref="H119:I119"/>
    <mergeCell ref="D120:E120"/>
    <mergeCell ref="F120:G120"/>
    <mergeCell ref="H120:I120"/>
    <mergeCell ref="B120:C120"/>
    <mergeCell ref="B121:C121"/>
    <mergeCell ref="D121:E121"/>
    <mergeCell ref="F121:G121"/>
    <mergeCell ref="H121:I121"/>
    <mergeCell ref="B122:C122"/>
    <mergeCell ref="D122:E122"/>
    <mergeCell ref="B123:C123"/>
    <mergeCell ref="D123:E123"/>
    <mergeCell ref="F123:G123"/>
    <mergeCell ref="H123:I123"/>
    <mergeCell ref="D124:E124"/>
    <mergeCell ref="F124:G124"/>
    <mergeCell ref="H124:I124"/>
    <mergeCell ref="F126:G126"/>
    <mergeCell ref="H126:I126"/>
    <mergeCell ref="B124:C124"/>
    <mergeCell ref="B125:C125"/>
    <mergeCell ref="D125:E125"/>
    <mergeCell ref="F125:G125"/>
    <mergeCell ref="H125:I125"/>
    <mergeCell ref="B126:C126"/>
    <mergeCell ref="D126:E126"/>
    <mergeCell ref="B127:I127"/>
    <mergeCell ref="B129:G129"/>
    <mergeCell ref="B130:C130"/>
    <mergeCell ref="D130:E130"/>
    <mergeCell ref="F130:G130"/>
    <mergeCell ref="B131:C131"/>
    <mergeCell ref="D131:E131"/>
    <mergeCell ref="F131:G131"/>
    <mergeCell ref="B133:J133"/>
    <mergeCell ref="B134:J134"/>
    <mergeCell ref="B135:J135"/>
    <mergeCell ref="B136:J136"/>
    <mergeCell ref="B137:J137"/>
    <mergeCell ref="B139:H139"/>
    <mergeCell ref="C197:I197"/>
    <mergeCell ref="C198:I198"/>
    <mergeCell ref="C199:I199"/>
    <mergeCell ref="B200:I200"/>
    <mergeCell ref="C202:H202"/>
    <mergeCell ref="D203:E203"/>
    <mergeCell ref="F203:G203"/>
    <mergeCell ref="B203:C203"/>
    <mergeCell ref="B204:C204"/>
    <mergeCell ref="D204:E204"/>
    <mergeCell ref="F204:G204"/>
    <mergeCell ref="B205:C205"/>
    <mergeCell ref="D205:E205"/>
    <mergeCell ref="F205:G205"/>
    <mergeCell ref="D208:E208"/>
    <mergeCell ref="F208:G208"/>
    <mergeCell ref="B206:C206"/>
    <mergeCell ref="D206:E206"/>
    <mergeCell ref="F206:G206"/>
    <mergeCell ref="B207:C207"/>
    <mergeCell ref="D207:E207"/>
    <mergeCell ref="F207:G207"/>
    <mergeCell ref="B208:C208"/>
    <mergeCell ref="C215:I215"/>
    <mergeCell ref="C216:I216"/>
    <mergeCell ref="C217:I217"/>
    <mergeCell ref="B218:I218"/>
    <mergeCell ref="B223:J223"/>
    <mergeCell ref="B209:C209"/>
    <mergeCell ref="D209:E209"/>
    <mergeCell ref="F209:G209"/>
    <mergeCell ref="B210:I210"/>
    <mergeCell ref="C212:H212"/>
    <mergeCell ref="B213:J213"/>
    <mergeCell ref="C214:I214"/>
    <mergeCell ref="C141:F141"/>
    <mergeCell ref="G141:G146"/>
    <mergeCell ref="C142:F142"/>
    <mergeCell ref="C143:F143"/>
    <mergeCell ref="C144:F144"/>
    <mergeCell ref="C145:F145"/>
    <mergeCell ref="C146:F146"/>
    <mergeCell ref="B147:H147"/>
    <mergeCell ref="B149:J149"/>
    <mergeCell ref="B152:J152"/>
    <mergeCell ref="B153:I153"/>
    <mergeCell ref="C154:I154"/>
    <mergeCell ref="C155:I155"/>
    <mergeCell ref="B156:I156"/>
    <mergeCell ref="B158:J158"/>
    <mergeCell ref="B159:D159"/>
    <mergeCell ref="E159:F159"/>
    <mergeCell ref="I159:J159"/>
    <mergeCell ref="B160:D160"/>
    <mergeCell ref="E160:F160"/>
    <mergeCell ref="I160:J160"/>
    <mergeCell ref="B161:H161"/>
    <mergeCell ref="I161:J161"/>
    <mergeCell ref="B163:J163"/>
    <mergeCell ref="B166:J166"/>
    <mergeCell ref="C167:H167"/>
    <mergeCell ref="C168:H168"/>
    <mergeCell ref="C169:H169"/>
    <mergeCell ref="C170:H170"/>
    <mergeCell ref="C171:H171"/>
    <mergeCell ref="B172:H172"/>
    <mergeCell ref="B173:J173"/>
    <mergeCell ref="B174:J174"/>
    <mergeCell ref="C175:H175"/>
    <mergeCell ref="C176:H176"/>
    <mergeCell ref="C177:H177"/>
    <mergeCell ref="C178:H178"/>
    <mergeCell ref="C179:H179"/>
    <mergeCell ref="C180:H180"/>
    <mergeCell ref="C181:H181"/>
    <mergeCell ref="B182:H182"/>
    <mergeCell ref="C183:J183"/>
    <mergeCell ref="B185:J190"/>
    <mergeCell ref="B191:J191"/>
    <mergeCell ref="B192:I192"/>
    <mergeCell ref="C193:I193"/>
    <mergeCell ref="C194:I194"/>
    <mergeCell ref="C195:I195"/>
    <mergeCell ref="C196:I196"/>
  </mergeCells>
  <printOptions horizontalCentered="1" verticalCentered="1"/>
  <pageMargins bottom="0.3937007874015748" footer="0.0" header="0.0" left="0.3937007874015748" right="0.3937007874015748" top="0.5905511811023623"/>
  <pageSetup paperSize="9" scale="80"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0.0"/>
    <col customWidth="1" min="3" max="3" width="10.57"/>
    <col customWidth="1" min="4" max="5" width="8.71"/>
    <col customWidth="1" min="6" max="6" width="17.86"/>
    <col customWidth="1" min="7" max="7" width="13.57"/>
    <col customWidth="1" min="8" max="8" width="19.14"/>
    <col customWidth="1" min="9" max="9" width="8.86"/>
    <col customWidth="1" min="10" max="10" width="20.0"/>
    <col customWidth="1" min="11" max="11" width="5.0"/>
    <col customWidth="1" min="12" max="12" width="11.14"/>
    <col customWidth="1" min="13" max="13" width="6.14"/>
    <col customWidth="1" min="14" max="14" width="9.57"/>
    <col customWidth="1" min="15" max="26" width="8.71"/>
  </cols>
  <sheetData>
    <row r="1" ht="12.75" customHeight="1"/>
    <row r="2" ht="12.75" customHeight="1">
      <c r="B2" s="2" t="s">
        <v>1</v>
      </c>
    </row>
    <row r="3" ht="12.75" customHeight="1">
      <c r="B3" s="2"/>
      <c r="C3" s="2"/>
      <c r="D3" s="2"/>
      <c r="E3" s="2"/>
      <c r="F3" s="2"/>
      <c r="G3" s="2"/>
      <c r="H3" s="2"/>
      <c r="I3" s="2"/>
      <c r="J3" s="2"/>
    </row>
    <row r="4" ht="27.0" customHeight="1">
      <c r="B4" s="3" t="s">
        <v>252</v>
      </c>
    </row>
    <row r="5" ht="12.75" customHeight="1">
      <c r="B5" s="3" t="s">
        <v>253</v>
      </c>
    </row>
    <row r="6" ht="49.5" customHeight="1">
      <c r="B6" s="3" t="s">
        <v>254</v>
      </c>
    </row>
    <row r="7" ht="9.75" customHeight="1"/>
    <row r="8" ht="12.75" customHeight="1">
      <c r="B8" s="4" t="s">
        <v>5</v>
      </c>
      <c r="C8" s="5"/>
      <c r="D8" s="6"/>
      <c r="E8" s="18"/>
      <c r="F8" s="6"/>
      <c r="G8" s="8"/>
      <c r="H8" s="8"/>
      <c r="I8" s="8"/>
      <c r="J8" s="8"/>
    </row>
    <row r="9" ht="12.75" customHeight="1">
      <c r="B9" s="4" t="s">
        <v>6</v>
      </c>
      <c r="C9" s="5"/>
      <c r="D9" s="6"/>
      <c r="E9" s="18"/>
      <c r="F9" s="6"/>
      <c r="G9" s="8"/>
      <c r="H9" s="8"/>
      <c r="I9" s="8"/>
      <c r="J9" s="8"/>
    </row>
    <row r="10" ht="12.75" customHeight="1">
      <c r="B10" s="4" t="s">
        <v>7</v>
      </c>
      <c r="C10" s="5"/>
      <c r="D10" s="6"/>
      <c r="E10" s="18"/>
      <c r="F10" s="6"/>
      <c r="G10" s="8"/>
      <c r="H10" s="8"/>
      <c r="I10" s="8"/>
      <c r="J10" s="8"/>
    </row>
    <row r="11" ht="12.75" customHeight="1">
      <c r="B11" s="4" t="s">
        <v>255</v>
      </c>
      <c r="C11" s="5"/>
      <c r="D11" s="6"/>
      <c r="E11" s="18"/>
      <c r="F11" s="6"/>
      <c r="G11" s="8"/>
      <c r="H11" s="8"/>
      <c r="I11" s="8"/>
      <c r="J11" s="8"/>
    </row>
    <row r="12" ht="12.75" customHeight="1">
      <c r="B12" s="8"/>
      <c r="C12" s="8"/>
      <c r="D12" s="8"/>
      <c r="E12" s="8"/>
      <c r="F12" s="8"/>
      <c r="G12" s="8"/>
      <c r="H12" s="8"/>
      <c r="I12" s="8"/>
      <c r="J12" s="8"/>
    </row>
    <row r="13" ht="12.75" customHeight="1">
      <c r="B13" s="9" t="s">
        <v>9</v>
      </c>
      <c r="C13" s="5"/>
      <c r="D13" s="5"/>
      <c r="E13" s="5"/>
      <c r="F13" s="5"/>
      <c r="G13" s="5"/>
      <c r="H13" s="5"/>
      <c r="I13" s="5"/>
      <c r="J13" s="6"/>
    </row>
    <row r="14" ht="12.75" customHeight="1">
      <c r="B14" s="10" t="s">
        <v>10</v>
      </c>
      <c r="C14" s="4" t="s">
        <v>11</v>
      </c>
      <c r="D14" s="5"/>
      <c r="E14" s="5"/>
      <c r="F14" s="5"/>
      <c r="G14" s="5"/>
      <c r="H14" s="5"/>
      <c r="I14" s="6"/>
      <c r="J14" s="11"/>
    </row>
    <row r="15" ht="12.75" customHeight="1">
      <c r="B15" s="10" t="s">
        <v>12</v>
      </c>
      <c r="C15" s="4" t="s">
        <v>13</v>
      </c>
      <c r="D15" s="5"/>
      <c r="E15" s="5"/>
      <c r="F15" s="5"/>
      <c r="G15" s="5"/>
      <c r="H15" s="5"/>
      <c r="I15" s="6"/>
      <c r="J15" s="10"/>
    </row>
    <row r="16" ht="12.75" customHeight="1">
      <c r="B16" s="10" t="s">
        <v>14</v>
      </c>
      <c r="C16" s="4" t="s">
        <v>15</v>
      </c>
      <c r="D16" s="5"/>
      <c r="E16" s="5"/>
      <c r="F16" s="5"/>
      <c r="G16" s="5"/>
      <c r="H16" s="5"/>
      <c r="I16" s="6"/>
      <c r="J16" s="12">
        <v>2022.0</v>
      </c>
    </row>
    <row r="17" ht="12.75" customHeight="1">
      <c r="B17" s="10" t="s">
        <v>16</v>
      </c>
      <c r="C17" s="4" t="s">
        <v>17</v>
      </c>
      <c r="D17" s="5"/>
      <c r="E17" s="5"/>
      <c r="F17" s="5"/>
      <c r="G17" s="5"/>
      <c r="H17" s="5"/>
      <c r="I17" s="5"/>
      <c r="J17" s="13" t="s">
        <v>18</v>
      </c>
    </row>
    <row r="18" ht="12.75" customHeight="1">
      <c r="B18" s="10" t="s">
        <v>19</v>
      </c>
      <c r="C18" s="4" t="s">
        <v>20</v>
      </c>
      <c r="D18" s="5"/>
      <c r="E18" s="5"/>
      <c r="F18" s="5"/>
      <c r="G18" s="5"/>
      <c r="H18" s="5"/>
      <c r="I18" s="6"/>
      <c r="J18" s="14"/>
    </row>
    <row r="19" ht="12.75" customHeight="1">
      <c r="B19" s="8"/>
      <c r="C19" s="15"/>
      <c r="D19" s="15"/>
      <c r="E19" s="15"/>
      <c r="F19" s="15"/>
      <c r="G19" s="15"/>
      <c r="H19" s="15"/>
      <c r="I19" s="8"/>
      <c r="J19" s="8"/>
    </row>
    <row r="20" ht="12.75" customHeight="1">
      <c r="B20" s="9" t="s">
        <v>21</v>
      </c>
      <c r="C20" s="5"/>
      <c r="D20" s="5"/>
      <c r="E20" s="5"/>
      <c r="F20" s="5"/>
      <c r="G20" s="5"/>
      <c r="H20" s="5"/>
      <c r="I20" s="5"/>
      <c r="J20" s="6"/>
    </row>
    <row r="21" ht="12.75" customHeight="1">
      <c r="B21" s="16" t="s">
        <v>22</v>
      </c>
      <c r="C21" s="6"/>
      <c r="D21" s="16" t="s">
        <v>23</v>
      </c>
      <c r="E21" s="6"/>
      <c r="F21" s="16" t="s">
        <v>220</v>
      </c>
      <c r="G21" s="5"/>
      <c r="H21" s="5"/>
      <c r="I21" s="5"/>
      <c r="J21" s="6"/>
    </row>
    <row r="22" ht="12.75" customHeight="1">
      <c r="B22" s="173" t="s">
        <v>256</v>
      </c>
      <c r="C22" s="6"/>
      <c r="D22" s="16" t="s">
        <v>26</v>
      </c>
      <c r="E22" s="6"/>
      <c r="F22" s="16">
        <v>12.0</v>
      </c>
      <c r="G22" s="5"/>
      <c r="H22" s="5"/>
      <c r="I22" s="5"/>
      <c r="J22" s="6"/>
    </row>
    <row r="23" ht="12.75" customHeight="1">
      <c r="B23" s="8"/>
      <c r="C23" s="15"/>
      <c r="D23" s="15"/>
      <c r="E23" s="15"/>
      <c r="F23" s="15"/>
      <c r="G23" s="15"/>
      <c r="H23" s="15"/>
      <c r="I23" s="8"/>
      <c r="J23" s="8"/>
    </row>
    <row r="24" ht="12.75" customHeight="1">
      <c r="B24" s="9" t="s">
        <v>27</v>
      </c>
      <c r="C24" s="5"/>
      <c r="D24" s="5"/>
      <c r="E24" s="5"/>
      <c r="F24" s="5"/>
      <c r="G24" s="5"/>
      <c r="H24" s="5"/>
      <c r="I24" s="5"/>
      <c r="J24" s="6"/>
    </row>
    <row r="25" ht="12.75" customHeight="1">
      <c r="B25" s="10">
        <v>1.0</v>
      </c>
      <c r="C25" s="4" t="s">
        <v>28</v>
      </c>
      <c r="D25" s="5"/>
      <c r="E25" s="5"/>
      <c r="F25" s="5"/>
      <c r="G25" s="5"/>
      <c r="H25" s="5"/>
      <c r="I25" s="6"/>
      <c r="J25" s="10"/>
    </row>
    <row r="26" ht="12.75" customHeight="1">
      <c r="B26" s="10">
        <v>2.0</v>
      </c>
      <c r="C26" s="4" t="s">
        <v>29</v>
      </c>
      <c r="D26" s="5"/>
      <c r="E26" s="5"/>
      <c r="F26" s="5"/>
      <c r="G26" s="5"/>
      <c r="H26" s="5"/>
      <c r="I26" s="6"/>
      <c r="J26" s="10"/>
    </row>
    <row r="27" ht="12.75" customHeight="1">
      <c r="B27" s="10">
        <v>3.0</v>
      </c>
      <c r="C27" s="4" t="s">
        <v>30</v>
      </c>
      <c r="D27" s="5"/>
      <c r="E27" s="5"/>
      <c r="F27" s="5"/>
      <c r="G27" s="5"/>
      <c r="H27" s="5"/>
      <c r="I27" s="6"/>
      <c r="J27" s="19"/>
    </row>
    <row r="28" ht="12.75" customHeight="1">
      <c r="B28" s="10">
        <v>4.0</v>
      </c>
      <c r="C28" s="4" t="s">
        <v>31</v>
      </c>
      <c r="D28" s="5"/>
      <c r="E28" s="5"/>
      <c r="F28" s="5"/>
      <c r="G28" s="5"/>
      <c r="H28" s="5"/>
      <c r="I28" s="6"/>
      <c r="J28" s="10"/>
    </row>
    <row r="29" ht="12.75" customHeight="1">
      <c r="B29" s="10">
        <v>5.0</v>
      </c>
      <c r="C29" s="20" t="s">
        <v>32</v>
      </c>
      <c r="D29" s="21"/>
      <c r="E29" s="21"/>
      <c r="F29" s="21"/>
      <c r="G29" s="21"/>
      <c r="H29" s="21"/>
      <c r="I29" s="22"/>
      <c r="J29" s="174"/>
    </row>
    <row r="30" ht="12.75" customHeight="1">
      <c r="B30" s="10">
        <v>6.0</v>
      </c>
      <c r="C30" s="9" t="s">
        <v>33</v>
      </c>
      <c r="D30" s="5"/>
      <c r="E30" s="5"/>
      <c r="F30" s="5"/>
      <c r="G30" s="5"/>
      <c r="H30" s="5"/>
      <c r="I30" s="6"/>
      <c r="J30" s="85">
        <v>1.0</v>
      </c>
    </row>
    <row r="31" ht="12.75" customHeight="1">
      <c r="B31" s="8"/>
    </row>
    <row r="32" ht="12.75" customHeight="1">
      <c r="B32" s="24" t="s">
        <v>34</v>
      </c>
      <c r="C32" s="5"/>
      <c r="D32" s="5"/>
      <c r="E32" s="5"/>
      <c r="F32" s="5"/>
      <c r="G32" s="5"/>
      <c r="H32" s="5"/>
      <c r="I32" s="5"/>
      <c r="J32" s="6"/>
    </row>
    <row r="33" ht="12.75" customHeight="1">
      <c r="B33" s="25">
        <v>1.0</v>
      </c>
      <c r="C33" s="26" t="s">
        <v>35</v>
      </c>
      <c r="D33" s="5"/>
      <c r="E33" s="5"/>
      <c r="F33" s="5"/>
      <c r="G33" s="5"/>
      <c r="H33" s="5"/>
      <c r="I33" s="6"/>
      <c r="J33" s="25" t="s">
        <v>36</v>
      </c>
    </row>
    <row r="34" ht="12.75" customHeight="1">
      <c r="B34" s="25" t="s">
        <v>10</v>
      </c>
      <c r="C34" s="4" t="s">
        <v>37</v>
      </c>
      <c r="D34" s="5"/>
      <c r="E34" s="5"/>
      <c r="F34" s="5"/>
      <c r="G34" s="5"/>
      <c r="H34" s="5"/>
      <c r="I34" s="6"/>
      <c r="J34" s="27">
        <v>1839.41</v>
      </c>
    </row>
    <row r="35" ht="12.75" customHeight="1">
      <c r="B35" s="25" t="s">
        <v>12</v>
      </c>
      <c r="C35" s="4" t="s">
        <v>38</v>
      </c>
      <c r="D35" s="5"/>
      <c r="E35" s="5"/>
      <c r="F35" s="5"/>
      <c r="G35" s="5"/>
      <c r="H35" s="5"/>
      <c r="I35" s="6"/>
      <c r="J35" s="28">
        <v>0.0</v>
      </c>
    </row>
    <row r="36" ht="12.75" customHeight="1">
      <c r="B36" s="25" t="s">
        <v>14</v>
      </c>
      <c r="C36" s="4" t="s">
        <v>39</v>
      </c>
      <c r="D36" s="5"/>
      <c r="E36" s="5"/>
      <c r="F36" s="5"/>
      <c r="G36" s="5"/>
      <c r="H36" s="5"/>
      <c r="I36" s="6"/>
      <c r="J36" s="28">
        <v>0.0</v>
      </c>
    </row>
    <row r="37" ht="12.75" customHeight="1">
      <c r="B37" s="25" t="s">
        <v>16</v>
      </c>
      <c r="C37" s="4" t="s">
        <v>40</v>
      </c>
      <c r="D37" s="5"/>
      <c r="E37" s="5"/>
      <c r="F37" s="5"/>
      <c r="G37" s="5"/>
      <c r="H37" s="5"/>
      <c r="I37" s="6"/>
      <c r="J37" s="28">
        <v>0.0</v>
      </c>
    </row>
    <row r="38" ht="12.75" customHeight="1">
      <c r="B38" s="25" t="s">
        <v>19</v>
      </c>
      <c r="C38" s="4" t="s">
        <v>41</v>
      </c>
      <c r="D38" s="5"/>
      <c r="E38" s="5"/>
      <c r="F38" s="5"/>
      <c r="G38" s="5"/>
      <c r="H38" s="5"/>
      <c r="I38" s="6"/>
      <c r="J38" s="28">
        <v>0.0</v>
      </c>
    </row>
    <row r="39" ht="12.75" customHeight="1">
      <c r="B39" s="25" t="s">
        <v>42</v>
      </c>
      <c r="C39" s="4" t="s">
        <v>43</v>
      </c>
      <c r="D39" s="5"/>
      <c r="E39" s="5"/>
      <c r="F39" s="5"/>
      <c r="G39" s="5"/>
      <c r="H39" s="5"/>
      <c r="I39" s="6"/>
      <c r="J39" s="28">
        <v>0.0</v>
      </c>
    </row>
    <row r="40" ht="12.75" customHeight="1">
      <c r="B40" s="26" t="s">
        <v>44</v>
      </c>
      <c r="C40" s="5"/>
      <c r="D40" s="5"/>
      <c r="E40" s="5"/>
      <c r="F40" s="5"/>
      <c r="G40" s="5"/>
      <c r="H40" s="5"/>
      <c r="I40" s="6"/>
      <c r="J40" s="29">
        <f>TRUNC(SUM(J34:J39),2)</f>
        <v>1839.41</v>
      </c>
    </row>
    <row r="41" ht="12.75" customHeight="1">
      <c r="B41" s="30"/>
      <c r="C41" s="30"/>
      <c r="D41" s="30"/>
      <c r="E41" s="30"/>
      <c r="F41" s="30"/>
      <c r="G41" s="30"/>
      <c r="H41" s="30"/>
      <c r="I41" s="30"/>
      <c r="J41" s="31"/>
    </row>
    <row r="42" ht="12.75" customHeight="1">
      <c r="B42" s="32" t="s">
        <v>257</v>
      </c>
    </row>
    <row r="43" ht="12.75" customHeight="1">
      <c r="B43" s="30"/>
      <c r="C43" s="30"/>
      <c r="D43" s="30"/>
      <c r="E43" s="30"/>
      <c r="F43" s="30"/>
      <c r="G43" s="30"/>
      <c r="H43" s="30"/>
      <c r="I43" s="30"/>
      <c r="J43" s="31"/>
      <c r="K43" s="33"/>
    </row>
    <row r="44" ht="12.75" customHeight="1">
      <c r="B44" s="34" t="s">
        <v>46</v>
      </c>
      <c r="C44" s="5"/>
      <c r="D44" s="5"/>
      <c r="E44" s="5"/>
      <c r="F44" s="5"/>
      <c r="G44" s="5"/>
      <c r="H44" s="5"/>
      <c r="I44" s="5"/>
      <c r="J44" s="6"/>
      <c r="K44" s="33"/>
    </row>
    <row r="45" ht="12.75" customHeight="1">
      <c r="B45" s="9" t="s">
        <v>47</v>
      </c>
      <c r="C45" s="5"/>
      <c r="D45" s="5"/>
      <c r="E45" s="5"/>
      <c r="F45" s="5"/>
      <c r="G45" s="5"/>
      <c r="H45" s="6"/>
      <c r="I45" s="25" t="s">
        <v>48</v>
      </c>
      <c r="J45" s="25" t="s">
        <v>36</v>
      </c>
      <c r="K45" s="33"/>
    </row>
    <row r="46" ht="12.75" customHeight="1">
      <c r="B46" s="25" t="s">
        <v>10</v>
      </c>
      <c r="C46" s="4" t="s">
        <v>258</v>
      </c>
      <c r="D46" s="5"/>
      <c r="E46" s="5"/>
      <c r="F46" s="5"/>
      <c r="G46" s="5"/>
      <c r="H46" s="6"/>
      <c r="I46" s="35">
        <f>1/12</f>
        <v>0.08333333333</v>
      </c>
      <c r="J46" s="28">
        <f t="shared" ref="J46:J47" si="1">$J$40*I46</f>
        <v>153.2841667</v>
      </c>
      <c r="K46" s="33"/>
    </row>
    <row r="47" ht="12.75" customHeight="1">
      <c r="B47" s="25" t="s">
        <v>12</v>
      </c>
      <c r="C47" s="4" t="s">
        <v>259</v>
      </c>
      <c r="D47" s="5"/>
      <c r="E47" s="5"/>
      <c r="F47" s="5"/>
      <c r="G47" s="5"/>
      <c r="H47" s="6"/>
      <c r="I47" s="36">
        <f>1/12+(1/12)*1/3</f>
        <v>0.1111111111</v>
      </c>
      <c r="J47" s="28">
        <f t="shared" si="1"/>
        <v>204.3788889</v>
      </c>
      <c r="K47" s="33"/>
    </row>
    <row r="48" ht="12.75" customHeight="1">
      <c r="B48" s="26" t="s">
        <v>51</v>
      </c>
      <c r="C48" s="5"/>
      <c r="D48" s="5"/>
      <c r="E48" s="5"/>
      <c r="F48" s="5"/>
      <c r="G48" s="5"/>
      <c r="H48" s="6"/>
      <c r="I48" s="37">
        <f>TRUNC(SUM(I46:I47),4)</f>
        <v>0.1944</v>
      </c>
      <c r="J48" s="29">
        <f>TRUNC(SUM(J46:J47),2)</f>
        <v>357.66</v>
      </c>
      <c r="K48" s="33"/>
    </row>
    <row r="49" ht="7.5" customHeight="1">
      <c r="B49" s="30"/>
      <c r="C49" s="30"/>
      <c r="D49" s="30"/>
      <c r="E49" s="30"/>
      <c r="F49" s="30"/>
      <c r="G49" s="30"/>
      <c r="H49" s="30"/>
      <c r="I49" s="38"/>
      <c r="J49" s="31"/>
      <c r="K49" s="33"/>
    </row>
    <row r="50" ht="43.5" customHeight="1">
      <c r="B50" s="39" t="s">
        <v>260</v>
      </c>
      <c r="K50" s="33"/>
    </row>
    <row r="51" ht="29.25" customHeight="1">
      <c r="B51" s="39" t="s">
        <v>261</v>
      </c>
      <c r="K51" s="33"/>
    </row>
    <row r="52" ht="53.25" customHeight="1">
      <c r="B52" s="39" t="s">
        <v>262</v>
      </c>
      <c r="K52" s="33"/>
    </row>
    <row r="53" ht="12.75" customHeight="1">
      <c r="B53" s="30"/>
      <c r="C53" s="30"/>
      <c r="D53" s="30"/>
      <c r="E53" s="30"/>
      <c r="F53" s="30"/>
      <c r="G53" s="30"/>
      <c r="H53" s="30"/>
      <c r="I53" s="38"/>
      <c r="J53" s="31"/>
      <c r="K53" s="33"/>
    </row>
    <row r="54" ht="12.75" customHeight="1">
      <c r="B54" s="9" t="s">
        <v>55</v>
      </c>
      <c r="C54" s="5"/>
      <c r="D54" s="5"/>
      <c r="E54" s="5"/>
      <c r="F54" s="5"/>
      <c r="G54" s="5"/>
      <c r="H54" s="6"/>
      <c r="I54" s="25" t="s">
        <v>48</v>
      </c>
      <c r="J54" s="25" t="s">
        <v>36</v>
      </c>
      <c r="K54" s="33"/>
      <c r="L54" s="40"/>
      <c r="M54" s="41"/>
    </row>
    <row r="55" ht="12.75" customHeight="1">
      <c r="B55" s="25" t="s">
        <v>10</v>
      </c>
      <c r="C55" s="4" t="s">
        <v>56</v>
      </c>
      <c r="D55" s="5"/>
      <c r="E55" s="5"/>
      <c r="F55" s="5"/>
      <c r="G55" s="5"/>
      <c r="H55" s="6"/>
      <c r="I55" s="35">
        <v>0.2</v>
      </c>
      <c r="J55" s="28">
        <f t="shared" ref="J55:J62" si="2">I55*($J$40+$J$48)</f>
        <v>439.414</v>
      </c>
      <c r="K55" s="33"/>
      <c r="L55" s="42"/>
      <c r="M55" s="41"/>
    </row>
    <row r="56" ht="12.75" customHeight="1">
      <c r="B56" s="25" t="s">
        <v>12</v>
      </c>
      <c r="C56" s="4" t="s">
        <v>57</v>
      </c>
      <c r="D56" s="5"/>
      <c r="E56" s="5"/>
      <c r="F56" s="5"/>
      <c r="G56" s="5"/>
      <c r="H56" s="6"/>
      <c r="I56" s="43">
        <v>0.025</v>
      </c>
      <c r="J56" s="28">
        <f t="shared" si="2"/>
        <v>54.92675</v>
      </c>
      <c r="K56" s="33"/>
      <c r="L56" s="40"/>
    </row>
    <row r="57" ht="12.75" customHeight="1">
      <c r="B57" s="25" t="s">
        <v>14</v>
      </c>
      <c r="C57" s="4" t="s">
        <v>58</v>
      </c>
      <c r="D57" s="5"/>
      <c r="E57" s="5"/>
      <c r="F57" s="5"/>
      <c r="G57" s="5"/>
      <c r="H57" s="6"/>
      <c r="I57" s="44">
        <v>0.03</v>
      </c>
      <c r="J57" s="28">
        <f t="shared" si="2"/>
        <v>65.9121</v>
      </c>
      <c r="K57" s="33"/>
      <c r="L57" s="40"/>
    </row>
    <row r="58" ht="12.75" customHeight="1">
      <c r="B58" s="25" t="s">
        <v>16</v>
      </c>
      <c r="C58" s="4" t="s">
        <v>59</v>
      </c>
      <c r="D58" s="5"/>
      <c r="E58" s="5"/>
      <c r="F58" s="5"/>
      <c r="G58" s="5"/>
      <c r="H58" s="6"/>
      <c r="I58" s="45">
        <v>0.015</v>
      </c>
      <c r="J58" s="28">
        <f t="shared" si="2"/>
        <v>32.95605</v>
      </c>
      <c r="K58" s="33"/>
    </row>
    <row r="59" ht="12.75" customHeight="1">
      <c r="B59" s="25" t="s">
        <v>19</v>
      </c>
      <c r="C59" s="4" t="s">
        <v>60</v>
      </c>
      <c r="D59" s="5"/>
      <c r="E59" s="5"/>
      <c r="F59" s="5"/>
      <c r="G59" s="5"/>
      <c r="H59" s="6"/>
      <c r="I59" s="35">
        <v>0.01</v>
      </c>
      <c r="J59" s="28">
        <f t="shared" si="2"/>
        <v>21.9707</v>
      </c>
      <c r="K59" s="33"/>
    </row>
    <row r="60" ht="12.75" customHeight="1">
      <c r="B60" s="25" t="s">
        <v>42</v>
      </c>
      <c r="C60" s="4" t="s">
        <v>61</v>
      </c>
      <c r="D60" s="5"/>
      <c r="E60" s="5"/>
      <c r="F60" s="5"/>
      <c r="G60" s="5"/>
      <c r="H60" s="6"/>
      <c r="I60" s="35">
        <v>0.006</v>
      </c>
      <c r="J60" s="28">
        <f t="shared" si="2"/>
        <v>13.18242</v>
      </c>
      <c r="K60" s="33"/>
    </row>
    <row r="61" ht="12.75" customHeight="1">
      <c r="B61" s="25" t="s">
        <v>62</v>
      </c>
      <c r="C61" s="4" t="s">
        <v>63</v>
      </c>
      <c r="D61" s="5"/>
      <c r="E61" s="5"/>
      <c r="F61" s="5"/>
      <c r="G61" s="5"/>
      <c r="H61" s="6"/>
      <c r="I61" s="35">
        <v>0.002</v>
      </c>
      <c r="J61" s="28">
        <f t="shared" si="2"/>
        <v>4.39414</v>
      </c>
      <c r="K61" s="33"/>
    </row>
    <row r="62" ht="12.75" customHeight="1">
      <c r="B62" s="25" t="s">
        <v>64</v>
      </c>
      <c r="C62" s="4" t="s">
        <v>65</v>
      </c>
      <c r="D62" s="5"/>
      <c r="E62" s="5"/>
      <c r="F62" s="5"/>
      <c r="G62" s="5"/>
      <c r="H62" s="6"/>
      <c r="I62" s="35">
        <v>0.08</v>
      </c>
      <c r="J62" s="28">
        <f t="shared" si="2"/>
        <v>175.7656</v>
      </c>
      <c r="K62" s="33"/>
    </row>
    <row r="63" ht="12.75" customHeight="1">
      <c r="B63" s="26" t="s">
        <v>66</v>
      </c>
      <c r="C63" s="5"/>
      <c r="D63" s="5"/>
      <c r="E63" s="5"/>
      <c r="F63" s="5"/>
      <c r="G63" s="5"/>
      <c r="H63" s="6"/>
      <c r="I63" s="37">
        <f>SUM(I55:I62)</f>
        <v>0.368</v>
      </c>
      <c r="J63" s="29">
        <f>TRUNC(SUM(J55:J62),2)</f>
        <v>808.52</v>
      </c>
      <c r="K63" s="33"/>
      <c r="L63" s="46"/>
    </row>
    <row r="64" ht="6.75" customHeight="1">
      <c r="B64" s="30"/>
      <c r="C64" s="30"/>
      <c r="D64" s="30"/>
      <c r="E64" s="30"/>
      <c r="F64" s="30"/>
      <c r="G64" s="30"/>
      <c r="H64" s="30"/>
      <c r="I64" s="38"/>
      <c r="J64" s="31"/>
      <c r="K64" s="33"/>
      <c r="L64" s="46"/>
    </row>
    <row r="65" ht="12.75" customHeight="1">
      <c r="B65" s="39" t="s">
        <v>263</v>
      </c>
      <c r="K65" s="33"/>
      <c r="L65" s="46"/>
    </row>
    <row r="66" ht="12.75" customHeight="1">
      <c r="B66" s="39" t="s">
        <v>264</v>
      </c>
      <c r="K66" s="33"/>
      <c r="L66" s="46"/>
    </row>
    <row r="67" ht="12.75" customHeight="1">
      <c r="B67" s="39" t="s">
        <v>265</v>
      </c>
      <c r="K67" s="33"/>
      <c r="L67" s="46"/>
    </row>
    <row r="68" ht="13.5" customHeight="1">
      <c r="B68" s="47"/>
      <c r="C68" s="47"/>
      <c r="D68" s="47"/>
      <c r="E68" s="47"/>
      <c r="F68" s="47"/>
      <c r="G68" s="47"/>
      <c r="H68" s="47"/>
      <c r="I68" s="47"/>
      <c r="J68" s="47"/>
      <c r="K68" s="33"/>
      <c r="L68" s="46"/>
    </row>
    <row r="69" ht="12.75" customHeight="1">
      <c r="B69" s="9" t="s">
        <v>70</v>
      </c>
      <c r="C69" s="5"/>
      <c r="D69" s="5"/>
      <c r="E69" s="5"/>
      <c r="F69" s="5"/>
      <c r="G69" s="5"/>
      <c r="H69" s="5"/>
      <c r="I69" s="5"/>
      <c r="J69" s="6"/>
      <c r="K69" s="33"/>
    </row>
    <row r="70" ht="12.75" customHeight="1">
      <c r="B70" s="26"/>
      <c r="C70" s="5"/>
      <c r="D70" s="5"/>
      <c r="E70" s="6"/>
      <c r="F70" s="48" t="s">
        <v>71</v>
      </c>
      <c r="G70" s="48" t="s">
        <v>72</v>
      </c>
      <c r="H70" s="48" t="s">
        <v>231</v>
      </c>
      <c r="I70" s="48" t="s">
        <v>74</v>
      </c>
      <c r="J70" s="50" t="s">
        <v>36</v>
      </c>
      <c r="K70" s="33"/>
    </row>
    <row r="71" ht="12.75" customHeight="1">
      <c r="B71" s="25" t="s">
        <v>10</v>
      </c>
      <c r="C71" s="4" t="s">
        <v>75</v>
      </c>
      <c r="D71" s="5"/>
      <c r="E71" s="6"/>
      <c r="F71" s="51">
        <v>3.5</v>
      </c>
      <c r="G71" s="10">
        <v>2.0</v>
      </c>
      <c r="H71" s="10">
        <v>22.0</v>
      </c>
      <c r="I71" s="52">
        <v>0.06</v>
      </c>
      <c r="J71" s="53">
        <f>($F$71*$G$71*$H$71)-$I$71*$J$34</f>
        <v>43.6354</v>
      </c>
      <c r="K71" s="33"/>
    </row>
    <row r="72" ht="12.75" customHeight="1">
      <c r="B72" s="25" t="s">
        <v>12</v>
      </c>
      <c r="C72" s="4" t="s">
        <v>76</v>
      </c>
      <c r="D72" s="5"/>
      <c r="E72" s="6"/>
      <c r="F72" s="51">
        <v>13.1</v>
      </c>
      <c r="G72" s="10">
        <v>1.0</v>
      </c>
      <c r="H72" s="10">
        <v>22.0</v>
      </c>
      <c r="I72" s="52">
        <v>0.2</v>
      </c>
      <c r="J72" s="53">
        <f>(F72*G72*H72)*(1-I72)</f>
        <v>230.56</v>
      </c>
      <c r="K72" s="33"/>
      <c r="L72" s="8"/>
    </row>
    <row r="73" ht="12.75" customHeight="1">
      <c r="B73" s="25" t="s">
        <v>14</v>
      </c>
      <c r="C73" s="4" t="s">
        <v>77</v>
      </c>
      <c r="D73" s="5"/>
      <c r="E73" s="6"/>
      <c r="F73" s="51">
        <v>113.0</v>
      </c>
      <c r="G73" s="10"/>
      <c r="H73" s="10"/>
      <c r="I73" s="52"/>
      <c r="J73" s="53">
        <f>F73</f>
        <v>113</v>
      </c>
      <c r="K73" s="33"/>
    </row>
    <row r="74" ht="12.75" customHeight="1">
      <c r="B74" s="25" t="s">
        <v>16</v>
      </c>
      <c r="C74" s="4" t="s">
        <v>43</v>
      </c>
      <c r="D74" s="5"/>
      <c r="E74" s="6"/>
      <c r="F74" s="51"/>
      <c r="G74" s="10"/>
      <c r="H74" s="10"/>
      <c r="I74" s="35"/>
      <c r="J74" s="54"/>
      <c r="K74" s="33"/>
    </row>
    <row r="75" ht="12.75" customHeight="1">
      <c r="B75" s="26" t="s">
        <v>78</v>
      </c>
      <c r="C75" s="5"/>
      <c r="D75" s="5"/>
      <c r="E75" s="5"/>
      <c r="F75" s="5"/>
      <c r="G75" s="5"/>
      <c r="H75" s="5"/>
      <c r="I75" s="6"/>
      <c r="J75" s="29">
        <f>TRUNC(SUM(J71:J74),2)</f>
        <v>387.19</v>
      </c>
      <c r="K75" s="33"/>
    </row>
    <row r="76" ht="12.75" customHeight="1">
      <c r="B76" s="30"/>
      <c r="C76" s="30"/>
      <c r="D76" s="30"/>
      <c r="E76" s="30"/>
      <c r="F76" s="30"/>
      <c r="G76" s="30"/>
      <c r="H76" s="30"/>
      <c r="I76" s="30"/>
      <c r="J76" s="31"/>
      <c r="K76" s="33"/>
    </row>
    <row r="77" ht="12.75" customHeight="1">
      <c r="B77" s="32" t="s">
        <v>266</v>
      </c>
      <c r="K77" s="33"/>
    </row>
    <row r="78" ht="30.0" customHeight="1">
      <c r="B78" s="39" t="s">
        <v>267</v>
      </c>
      <c r="K78" s="33"/>
    </row>
    <row r="79" ht="12.75" customHeight="1">
      <c r="A79" s="33"/>
      <c r="B79" s="55"/>
      <c r="C79" s="55"/>
      <c r="D79" s="55"/>
      <c r="E79" s="55"/>
      <c r="F79" s="55"/>
      <c r="G79" s="55"/>
      <c r="H79" s="55"/>
      <c r="I79" s="55"/>
      <c r="J79" s="55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2.75" customHeight="1">
      <c r="B80" s="24" t="s">
        <v>81</v>
      </c>
      <c r="C80" s="5"/>
      <c r="D80" s="5"/>
      <c r="E80" s="5"/>
      <c r="F80" s="5"/>
      <c r="G80" s="5"/>
      <c r="H80" s="5"/>
      <c r="I80" s="5"/>
      <c r="J80" s="6"/>
      <c r="K80" s="33"/>
    </row>
    <row r="81" ht="12.75" customHeight="1">
      <c r="B81" s="26" t="s">
        <v>82</v>
      </c>
      <c r="C81" s="5"/>
      <c r="D81" s="5"/>
      <c r="E81" s="5"/>
      <c r="F81" s="5"/>
      <c r="G81" s="5"/>
      <c r="H81" s="5"/>
      <c r="I81" s="6"/>
      <c r="J81" s="25" t="s">
        <v>36</v>
      </c>
      <c r="K81" s="33"/>
    </row>
    <row r="82" ht="12.75" customHeight="1">
      <c r="B82" s="25" t="s">
        <v>83</v>
      </c>
      <c r="C82" s="4" t="s">
        <v>84</v>
      </c>
      <c r="D82" s="5"/>
      <c r="E82" s="5"/>
      <c r="F82" s="5"/>
      <c r="G82" s="5"/>
      <c r="H82" s="5"/>
      <c r="I82" s="6"/>
      <c r="J82" s="28">
        <f>J48</f>
        <v>357.66</v>
      </c>
      <c r="K82" s="33"/>
    </row>
    <row r="83" ht="12.75" customHeight="1">
      <c r="B83" s="25" t="s">
        <v>85</v>
      </c>
      <c r="C83" s="4" t="s">
        <v>86</v>
      </c>
      <c r="D83" s="5"/>
      <c r="E83" s="5"/>
      <c r="F83" s="5"/>
      <c r="G83" s="5"/>
      <c r="H83" s="5"/>
      <c r="I83" s="6"/>
      <c r="J83" s="28">
        <f>J63</f>
        <v>808.52</v>
      </c>
      <c r="K83" s="33"/>
    </row>
    <row r="84" ht="12.75" customHeight="1">
      <c r="B84" s="25" t="s">
        <v>87</v>
      </c>
      <c r="C84" s="4" t="s">
        <v>88</v>
      </c>
      <c r="D84" s="5"/>
      <c r="E84" s="5"/>
      <c r="F84" s="5"/>
      <c r="G84" s="5"/>
      <c r="H84" s="5"/>
      <c r="I84" s="6"/>
      <c r="J84" s="28"/>
      <c r="K84" s="33"/>
    </row>
    <row r="85" ht="12.75" customHeight="1">
      <c r="B85" s="26" t="s">
        <v>89</v>
      </c>
      <c r="C85" s="5"/>
      <c r="D85" s="5"/>
      <c r="E85" s="5"/>
      <c r="F85" s="5"/>
      <c r="G85" s="5"/>
      <c r="H85" s="5"/>
      <c r="I85" s="6"/>
      <c r="J85" s="29">
        <f>TRUNC(SUM(J82:J84),2)</f>
        <v>1166.18</v>
      </c>
      <c r="K85" s="33"/>
    </row>
    <row r="86" ht="12.75" customHeight="1">
      <c r="B86" s="56"/>
      <c r="C86" s="56"/>
      <c r="D86" s="56"/>
      <c r="E86" s="56"/>
      <c r="F86" s="56"/>
      <c r="G86" s="56"/>
      <c r="H86" s="56"/>
      <c r="I86" s="56"/>
      <c r="J86" s="57"/>
      <c r="K86" s="33"/>
    </row>
    <row r="87" ht="12.75" customHeight="1">
      <c r="B87" s="24" t="s">
        <v>90</v>
      </c>
      <c r="C87" s="5"/>
      <c r="D87" s="5"/>
      <c r="E87" s="5"/>
      <c r="F87" s="5"/>
      <c r="G87" s="5"/>
      <c r="H87" s="5"/>
      <c r="I87" s="5"/>
      <c r="J87" s="6"/>
      <c r="K87" s="33"/>
    </row>
    <row r="88" ht="12.75" customHeight="1">
      <c r="B88" s="4" t="s">
        <v>91</v>
      </c>
      <c r="C88" s="5"/>
      <c r="D88" s="5"/>
      <c r="E88" s="5"/>
      <c r="F88" s="5"/>
      <c r="G88" s="5"/>
      <c r="H88" s="5"/>
      <c r="I88" s="5"/>
      <c r="J88" s="6"/>
      <c r="K88" s="33"/>
    </row>
    <row r="89" ht="12.75" customHeight="1">
      <c r="B89" s="26" t="s">
        <v>92</v>
      </c>
      <c r="C89" s="5"/>
      <c r="D89" s="5"/>
      <c r="E89" s="5"/>
      <c r="F89" s="5"/>
      <c r="G89" s="5"/>
      <c r="H89" s="5"/>
      <c r="I89" s="6"/>
      <c r="J89" s="25" t="s">
        <v>93</v>
      </c>
      <c r="K89" s="33"/>
    </row>
    <row r="90" ht="12.75" customHeight="1">
      <c r="B90" s="4" t="s">
        <v>94</v>
      </c>
      <c r="C90" s="5"/>
      <c r="D90" s="5"/>
      <c r="E90" s="5"/>
      <c r="F90" s="5"/>
      <c r="G90" s="5"/>
      <c r="H90" s="5"/>
      <c r="I90" s="6"/>
      <c r="J90" s="58">
        <v>0.49685</v>
      </c>
      <c r="K90" s="33"/>
    </row>
    <row r="91" ht="12.75" customHeight="1">
      <c r="B91" s="4" t="s">
        <v>95</v>
      </c>
      <c r="C91" s="5"/>
      <c r="D91" s="5"/>
      <c r="E91" s="5"/>
      <c r="F91" s="5"/>
      <c r="G91" s="5"/>
      <c r="H91" s="5"/>
      <c r="I91" s="6"/>
      <c r="J91" s="58">
        <v>0.49685</v>
      </c>
      <c r="K91" s="33"/>
    </row>
    <row r="92" ht="12.75" customHeight="1">
      <c r="B92" s="4" t="s">
        <v>96</v>
      </c>
      <c r="C92" s="5"/>
      <c r="D92" s="5"/>
      <c r="E92" s="5"/>
      <c r="F92" s="5"/>
      <c r="G92" s="5"/>
      <c r="H92" s="5"/>
      <c r="I92" s="6"/>
      <c r="J92" s="58">
        <v>0.0063</v>
      </c>
      <c r="K92" s="33"/>
    </row>
    <row r="93" ht="12.75" customHeight="1">
      <c r="B93" s="4" t="s">
        <v>97</v>
      </c>
      <c r="C93" s="5"/>
      <c r="D93" s="5"/>
      <c r="E93" s="5"/>
      <c r="F93" s="5"/>
      <c r="G93" s="5"/>
      <c r="H93" s="5"/>
      <c r="I93" s="6"/>
      <c r="J93" s="59">
        <f>SUM(J90:J92)</f>
        <v>1</v>
      </c>
      <c r="K93" s="33"/>
    </row>
    <row r="94" ht="6.75" customHeight="1">
      <c r="B94" s="9"/>
      <c r="C94" s="60"/>
      <c r="D94" s="60"/>
      <c r="E94" s="60"/>
      <c r="F94" s="60"/>
      <c r="G94" s="60"/>
      <c r="H94" s="60"/>
      <c r="I94" s="60"/>
      <c r="J94" s="61"/>
      <c r="K94" s="33"/>
    </row>
    <row r="95" ht="12.75" customHeight="1">
      <c r="B95" s="25">
        <v>3.0</v>
      </c>
      <c r="C95" s="26" t="s">
        <v>98</v>
      </c>
      <c r="D95" s="5"/>
      <c r="E95" s="5"/>
      <c r="F95" s="5"/>
      <c r="G95" s="5"/>
      <c r="H95" s="6"/>
      <c r="I95" s="50" t="s">
        <v>48</v>
      </c>
      <c r="J95" s="25" t="s">
        <v>36</v>
      </c>
      <c r="K95" s="33"/>
    </row>
    <row r="96" ht="12.75" customHeight="1">
      <c r="B96" s="25" t="s">
        <v>10</v>
      </c>
      <c r="C96" s="4" t="s">
        <v>99</v>
      </c>
      <c r="D96" s="5"/>
      <c r="E96" s="5"/>
      <c r="F96" s="5"/>
      <c r="G96" s="5"/>
      <c r="H96" s="6"/>
      <c r="I96" s="35">
        <f t="shared" ref="I96:I102" si="3">J96/$J$40</f>
        <v>0.04945490807</v>
      </c>
      <c r="J96" s="62">
        <f>(((($J$85-$J$83)+$J$40)/12)*$J$90)</f>
        <v>90.96785246</v>
      </c>
      <c r="K96" s="33"/>
      <c r="L96" s="63"/>
    </row>
    <row r="97" ht="12.75" customHeight="1">
      <c r="B97" s="25" t="s">
        <v>12</v>
      </c>
      <c r="C97" s="4" t="s">
        <v>100</v>
      </c>
      <c r="D97" s="5"/>
      <c r="E97" s="5"/>
      <c r="F97" s="5"/>
      <c r="G97" s="5"/>
      <c r="H97" s="6"/>
      <c r="I97" s="35">
        <f t="shared" si="3"/>
        <v>0.003956392646</v>
      </c>
      <c r="J97" s="62">
        <f>($J$62/12)*$J$90</f>
        <v>7.277428197</v>
      </c>
      <c r="K97" s="33"/>
      <c r="L97" s="63"/>
    </row>
    <row r="98" ht="12.75" customHeight="1">
      <c r="B98" s="25" t="s">
        <v>14</v>
      </c>
      <c r="C98" s="4" t="s">
        <v>101</v>
      </c>
      <c r="D98" s="5"/>
      <c r="E98" s="5"/>
      <c r="F98" s="5"/>
      <c r="G98" s="5"/>
      <c r="H98" s="6"/>
      <c r="I98" s="35">
        <f t="shared" si="3"/>
        <v>0.02373835587</v>
      </c>
      <c r="J98" s="62">
        <f>$J$62*0.5*$J$90</f>
        <v>43.66456918</v>
      </c>
      <c r="K98" s="33"/>
      <c r="L98" s="63"/>
    </row>
    <row r="99" ht="12.75" customHeight="1">
      <c r="B99" s="25" t="s">
        <v>16</v>
      </c>
      <c r="C99" s="4" t="s">
        <v>102</v>
      </c>
      <c r="D99" s="5"/>
      <c r="E99" s="5"/>
      <c r="F99" s="5"/>
      <c r="G99" s="5"/>
      <c r="H99" s="6"/>
      <c r="I99" s="35">
        <f t="shared" si="3"/>
        <v>0.04140416667</v>
      </c>
      <c r="J99" s="62">
        <f>(J40/12)*J91</f>
        <v>76.15923821</v>
      </c>
      <c r="K99" s="33"/>
      <c r="L99" s="63"/>
    </row>
    <row r="100" ht="12.75" customHeight="1">
      <c r="B100" s="25" t="s">
        <v>19</v>
      </c>
      <c r="C100" s="4" t="s">
        <v>103</v>
      </c>
      <c r="D100" s="5"/>
      <c r="E100" s="5"/>
      <c r="F100" s="5"/>
      <c r="G100" s="5"/>
      <c r="H100" s="6"/>
      <c r="I100" s="35">
        <f t="shared" si="3"/>
        <v>0.02625010796</v>
      </c>
      <c r="J100" s="28">
        <f>(J85/12)*J91</f>
        <v>48.28471108</v>
      </c>
      <c r="K100" s="33"/>
    </row>
    <row r="101" ht="12.75" customHeight="1">
      <c r="B101" s="25" t="s">
        <v>42</v>
      </c>
      <c r="C101" s="4" t="s">
        <v>104</v>
      </c>
      <c r="D101" s="5"/>
      <c r="E101" s="5"/>
      <c r="F101" s="5"/>
      <c r="G101" s="5"/>
      <c r="H101" s="6"/>
      <c r="I101" s="35">
        <f t="shared" si="3"/>
        <v>0.02373835587</v>
      </c>
      <c r="J101" s="28">
        <f>(J62*0.5)*J91</f>
        <v>43.66456918</v>
      </c>
      <c r="K101" s="33"/>
    </row>
    <row r="102" ht="12.75" customHeight="1">
      <c r="B102" s="25" t="s">
        <v>62</v>
      </c>
      <c r="C102" s="4" t="s">
        <v>105</v>
      </c>
      <c r="D102" s="5"/>
      <c r="E102" s="5"/>
      <c r="F102" s="5"/>
      <c r="G102" s="5"/>
      <c r="H102" s="6"/>
      <c r="I102" s="35">
        <f t="shared" si="3"/>
        <v>-0.001224989535</v>
      </c>
      <c r="J102" s="28">
        <f>-J82*J92</f>
        <v>-2.253258</v>
      </c>
      <c r="K102" s="33"/>
    </row>
    <row r="103" ht="12.75" customHeight="1">
      <c r="B103" s="26" t="s">
        <v>106</v>
      </c>
      <c r="C103" s="5"/>
      <c r="D103" s="5"/>
      <c r="E103" s="5"/>
      <c r="F103" s="5"/>
      <c r="G103" s="5"/>
      <c r="H103" s="6"/>
      <c r="I103" s="37">
        <f>TRUNC(SUM(I96:I101),4)</f>
        <v>0.1685</v>
      </c>
      <c r="J103" s="29">
        <f>TRUNC(SUM(J96:J101),2)</f>
        <v>310.01</v>
      </c>
      <c r="K103" s="33"/>
    </row>
    <row r="104" ht="7.5" customHeight="1">
      <c r="B104" s="30"/>
      <c r="C104" s="30"/>
      <c r="D104" s="30"/>
      <c r="E104" s="30"/>
      <c r="F104" s="30"/>
      <c r="G104" s="30"/>
      <c r="H104" s="30"/>
      <c r="I104" s="38"/>
      <c r="J104" s="31"/>
      <c r="K104" s="33"/>
    </row>
    <row r="105" ht="28.5" customHeight="1">
      <c r="B105" s="64" t="s">
        <v>268</v>
      </c>
      <c r="K105" s="33"/>
    </row>
    <row r="106" ht="38.25" customHeight="1">
      <c r="B106" s="64" t="s">
        <v>269</v>
      </c>
      <c r="K106" s="33"/>
    </row>
    <row r="107" ht="24.75" customHeight="1">
      <c r="B107" s="64" t="s">
        <v>270</v>
      </c>
      <c r="K107" s="33"/>
    </row>
    <row r="108" ht="12.75" customHeight="1">
      <c r="B108" s="64" t="s">
        <v>271</v>
      </c>
      <c r="K108" s="33"/>
    </row>
    <row r="109" ht="38.25" customHeight="1">
      <c r="B109" s="64" t="s">
        <v>272</v>
      </c>
      <c r="K109" s="33"/>
    </row>
    <row r="110" ht="12.75" customHeight="1">
      <c r="B110" s="65" t="s">
        <v>273</v>
      </c>
      <c r="K110" s="33"/>
    </row>
    <row r="111" ht="39.0" customHeight="1">
      <c r="B111" s="66" t="s">
        <v>274</v>
      </c>
      <c r="K111" s="33"/>
    </row>
    <row r="112" ht="12.75" customHeight="1">
      <c r="B112" s="24" t="s">
        <v>114</v>
      </c>
      <c r="C112" s="5"/>
      <c r="D112" s="5"/>
      <c r="E112" s="5"/>
      <c r="F112" s="5"/>
      <c r="G112" s="5"/>
      <c r="H112" s="5"/>
      <c r="I112" s="5"/>
      <c r="J112" s="6"/>
      <c r="K112" s="33"/>
    </row>
    <row r="113" ht="12.75" customHeight="1">
      <c r="B113" s="4" t="s">
        <v>115</v>
      </c>
      <c r="C113" s="5"/>
      <c r="D113" s="5"/>
      <c r="E113" s="5"/>
      <c r="F113" s="5"/>
      <c r="G113" s="5"/>
      <c r="H113" s="5"/>
      <c r="I113" s="5"/>
      <c r="J113" s="6"/>
      <c r="K113" s="33"/>
    </row>
    <row r="114" ht="12.75" customHeight="1">
      <c r="B114" s="67" t="s">
        <v>116</v>
      </c>
      <c r="C114" s="6"/>
      <c r="D114" s="67" t="s">
        <v>117</v>
      </c>
      <c r="E114" s="6"/>
      <c r="F114" s="67" t="s">
        <v>118</v>
      </c>
      <c r="G114" s="6"/>
      <c r="H114" s="67" t="s">
        <v>119</v>
      </c>
      <c r="I114" s="6"/>
      <c r="J114" s="68" t="s">
        <v>120</v>
      </c>
      <c r="K114" s="33"/>
    </row>
    <row r="115" ht="13.5" customHeight="1">
      <c r="B115" s="69" t="s">
        <v>121</v>
      </c>
      <c r="C115" s="6"/>
      <c r="D115" s="70"/>
      <c r="E115" s="6"/>
      <c r="F115" s="71">
        <v>30.0</v>
      </c>
      <c r="G115" s="6"/>
      <c r="H115" s="72">
        <f>(252/365)</f>
        <v>0.6904109589</v>
      </c>
      <c r="I115" s="6"/>
      <c r="J115" s="73">
        <f t="shared" ref="J115:J126" si="4">D115*F115*H115</f>
        <v>0</v>
      </c>
      <c r="K115" s="33"/>
    </row>
    <row r="116" ht="12.75" customHeight="1">
      <c r="B116" s="69" t="s">
        <v>122</v>
      </c>
      <c r="C116" s="6"/>
      <c r="D116" s="70"/>
      <c r="E116" s="6"/>
      <c r="F116" s="71">
        <v>1.0</v>
      </c>
      <c r="G116" s="6"/>
      <c r="H116" s="72">
        <v>1.0</v>
      </c>
      <c r="I116" s="6"/>
      <c r="J116" s="73">
        <f t="shared" si="4"/>
        <v>0</v>
      </c>
      <c r="K116" s="33"/>
    </row>
    <row r="117" ht="12.75" customHeight="1">
      <c r="B117" s="69" t="s">
        <v>123</v>
      </c>
      <c r="C117" s="6"/>
      <c r="D117" s="70"/>
      <c r="E117" s="6"/>
      <c r="F117" s="71">
        <v>15.0</v>
      </c>
      <c r="G117" s="6"/>
      <c r="H117" s="72">
        <f t="shared" ref="H117:H118" si="5">(252/365)</f>
        <v>0.6904109589</v>
      </c>
      <c r="I117" s="6"/>
      <c r="J117" s="73">
        <f t="shared" si="4"/>
        <v>0</v>
      </c>
      <c r="K117" s="33"/>
    </row>
    <row r="118" ht="12.75" customHeight="1">
      <c r="B118" s="69" t="s">
        <v>124</v>
      </c>
      <c r="C118" s="6"/>
      <c r="D118" s="70"/>
      <c r="E118" s="6"/>
      <c r="F118" s="71">
        <v>5.0</v>
      </c>
      <c r="G118" s="6"/>
      <c r="H118" s="72">
        <f t="shared" si="5"/>
        <v>0.6904109589</v>
      </c>
      <c r="I118" s="6"/>
      <c r="J118" s="73">
        <f t="shared" si="4"/>
        <v>0</v>
      </c>
      <c r="K118" s="33"/>
    </row>
    <row r="119" ht="12.75" customHeight="1">
      <c r="B119" s="69" t="s">
        <v>125</v>
      </c>
      <c r="C119" s="6"/>
      <c r="D119" s="70"/>
      <c r="E119" s="6"/>
      <c r="F119" s="71">
        <v>2.0</v>
      </c>
      <c r="G119" s="6"/>
      <c r="H119" s="72">
        <v>1.0</v>
      </c>
      <c r="I119" s="6"/>
      <c r="J119" s="73">
        <f t="shared" si="4"/>
        <v>0</v>
      </c>
      <c r="K119" s="33"/>
    </row>
    <row r="120" ht="12.75" customHeight="1">
      <c r="B120" s="69" t="s">
        <v>126</v>
      </c>
      <c r="C120" s="6"/>
      <c r="D120" s="70"/>
      <c r="E120" s="6"/>
      <c r="F120" s="71">
        <v>2.0</v>
      </c>
      <c r="G120" s="6"/>
      <c r="H120" s="72">
        <f>(252/365)</f>
        <v>0.6904109589</v>
      </c>
      <c r="I120" s="6"/>
      <c r="J120" s="73">
        <f t="shared" si="4"/>
        <v>0</v>
      </c>
      <c r="K120" s="33"/>
    </row>
    <row r="121" ht="12.75" customHeight="1">
      <c r="B121" s="69" t="s">
        <v>127</v>
      </c>
      <c r="C121" s="6"/>
      <c r="D121" s="70"/>
      <c r="E121" s="6"/>
      <c r="F121" s="71">
        <v>3.0</v>
      </c>
      <c r="G121" s="6"/>
      <c r="H121" s="72">
        <v>1.0</v>
      </c>
      <c r="I121" s="6"/>
      <c r="J121" s="73">
        <f t="shared" si="4"/>
        <v>0</v>
      </c>
      <c r="K121" s="33"/>
    </row>
    <row r="122" ht="12.75" customHeight="1">
      <c r="B122" s="69" t="s">
        <v>128</v>
      </c>
      <c r="C122" s="6"/>
      <c r="D122" s="70"/>
      <c r="E122" s="6"/>
      <c r="F122" s="71">
        <v>1.0</v>
      </c>
      <c r="G122" s="6"/>
      <c r="H122" s="72">
        <v>1.0</v>
      </c>
      <c r="I122" s="6"/>
      <c r="J122" s="73">
        <f t="shared" si="4"/>
        <v>0</v>
      </c>
      <c r="K122" s="33"/>
    </row>
    <row r="123" ht="12.75" customHeight="1">
      <c r="B123" s="69" t="s">
        <v>129</v>
      </c>
      <c r="C123" s="6"/>
      <c r="D123" s="70"/>
      <c r="E123" s="6"/>
      <c r="F123" s="71">
        <v>1.0</v>
      </c>
      <c r="G123" s="6"/>
      <c r="H123" s="72">
        <v>1.0</v>
      </c>
      <c r="I123" s="6"/>
      <c r="J123" s="73">
        <f t="shared" si="4"/>
        <v>0</v>
      </c>
      <c r="K123" s="33"/>
    </row>
    <row r="124" ht="12.75" customHeight="1">
      <c r="B124" s="69" t="s">
        <v>130</v>
      </c>
      <c r="C124" s="6"/>
      <c r="D124" s="70"/>
      <c r="E124" s="6"/>
      <c r="F124" s="71">
        <v>20.0</v>
      </c>
      <c r="G124" s="6"/>
      <c r="H124" s="72">
        <f t="shared" ref="H124:H125" si="6">(252/365)</f>
        <v>0.6904109589</v>
      </c>
      <c r="I124" s="6"/>
      <c r="J124" s="73">
        <f t="shared" si="4"/>
        <v>0</v>
      </c>
      <c r="K124" s="33"/>
    </row>
    <row r="125" ht="12.75" customHeight="1">
      <c r="B125" s="69" t="s">
        <v>131</v>
      </c>
      <c r="C125" s="6"/>
      <c r="D125" s="70"/>
      <c r="E125" s="6"/>
      <c r="F125" s="71">
        <v>180.0</v>
      </c>
      <c r="G125" s="6"/>
      <c r="H125" s="72">
        <f t="shared" si="6"/>
        <v>0.6904109589</v>
      </c>
      <c r="I125" s="6"/>
      <c r="J125" s="73">
        <f t="shared" si="4"/>
        <v>0</v>
      </c>
      <c r="K125" s="33"/>
    </row>
    <row r="126" ht="12.75" customHeight="1">
      <c r="B126" s="69" t="s">
        <v>132</v>
      </c>
      <c r="C126" s="6"/>
      <c r="D126" s="70"/>
      <c r="E126" s="6"/>
      <c r="F126" s="71">
        <v>6.0</v>
      </c>
      <c r="G126" s="6"/>
      <c r="H126" s="72">
        <v>1.0</v>
      </c>
      <c r="I126" s="6"/>
      <c r="J126" s="73">
        <f t="shared" si="4"/>
        <v>0</v>
      </c>
      <c r="K126" s="33"/>
    </row>
    <row r="127" ht="12.75" customHeight="1">
      <c r="B127" s="74" t="s">
        <v>133</v>
      </c>
      <c r="C127" s="5"/>
      <c r="D127" s="5"/>
      <c r="E127" s="5"/>
      <c r="F127" s="5"/>
      <c r="G127" s="5"/>
      <c r="H127" s="5"/>
      <c r="I127" s="6"/>
      <c r="J127" s="73">
        <f>SUM(J115:J126)</f>
        <v>0</v>
      </c>
      <c r="K127" s="33"/>
    </row>
    <row r="128" ht="12.75" customHeight="1">
      <c r="B128" s="75"/>
      <c r="C128" s="75"/>
      <c r="D128" s="76"/>
      <c r="E128" s="76"/>
      <c r="F128" s="77"/>
      <c r="G128" s="77"/>
      <c r="H128" s="78"/>
      <c r="I128" s="78"/>
      <c r="J128" s="79"/>
      <c r="K128" s="33"/>
    </row>
    <row r="129" ht="12.75" customHeight="1">
      <c r="B129" s="16" t="s">
        <v>134</v>
      </c>
      <c r="C129" s="5"/>
      <c r="D129" s="5"/>
      <c r="E129" s="5"/>
      <c r="F129" s="5"/>
      <c r="G129" s="6"/>
      <c r="H129" s="33"/>
      <c r="I129" s="33"/>
      <c r="J129" s="33"/>
      <c r="K129" s="33"/>
    </row>
    <row r="130" ht="12.75" customHeight="1">
      <c r="B130" s="74" t="s">
        <v>135</v>
      </c>
      <c r="C130" s="6"/>
      <c r="D130" s="74" t="s">
        <v>136</v>
      </c>
      <c r="E130" s="6"/>
      <c r="F130" s="74" t="s">
        <v>137</v>
      </c>
      <c r="G130" s="6"/>
      <c r="K130" s="33"/>
    </row>
    <row r="131" ht="12.75" customHeight="1">
      <c r="B131" s="80">
        <f>J40+J85+J103</f>
        <v>3315.6</v>
      </c>
      <c r="C131" s="6"/>
      <c r="D131" s="74">
        <v>30.0</v>
      </c>
      <c r="E131" s="6"/>
      <c r="F131" s="80">
        <f>B131/D131</f>
        <v>110.52</v>
      </c>
      <c r="G131" s="6"/>
      <c r="H131" s="81"/>
      <c r="I131" s="81"/>
      <c r="J131" s="81"/>
      <c r="K131" s="33"/>
    </row>
    <row r="132" ht="12.75" customHeight="1">
      <c r="B132" s="82"/>
      <c r="C132" s="82"/>
      <c r="D132" s="82"/>
      <c r="E132" s="81"/>
      <c r="F132" s="83"/>
      <c r="G132" s="83"/>
      <c r="H132" s="84"/>
      <c r="I132" s="84"/>
      <c r="J132" s="85"/>
      <c r="K132" s="33"/>
    </row>
    <row r="133" ht="36.0" customHeight="1">
      <c r="B133" s="64" t="s">
        <v>275</v>
      </c>
      <c r="K133" s="33"/>
    </row>
    <row r="134" ht="25.5" customHeight="1">
      <c r="B134" s="64" t="s">
        <v>276</v>
      </c>
      <c r="K134" s="33"/>
    </row>
    <row r="135" ht="12.75" customHeight="1">
      <c r="B135" s="64" t="s">
        <v>277</v>
      </c>
      <c r="K135" s="33"/>
    </row>
    <row r="136" ht="12.75" customHeight="1">
      <c r="B136" s="64" t="s">
        <v>278</v>
      </c>
      <c r="K136" s="33"/>
    </row>
    <row r="137" ht="12.75" customHeight="1">
      <c r="B137" s="64" t="s">
        <v>279</v>
      </c>
      <c r="K137" s="33"/>
    </row>
    <row r="138" ht="12.75" customHeight="1">
      <c r="B138" s="82"/>
      <c r="C138" s="82"/>
      <c r="D138" s="81"/>
      <c r="E138" s="81"/>
      <c r="F138" s="83"/>
      <c r="G138" s="83"/>
      <c r="H138" s="84"/>
      <c r="I138" s="84"/>
      <c r="J138" s="85"/>
      <c r="K138" s="33"/>
    </row>
    <row r="139" ht="12.75" customHeight="1">
      <c r="B139" s="9" t="s">
        <v>143</v>
      </c>
      <c r="C139" s="5"/>
      <c r="D139" s="5"/>
      <c r="E139" s="5"/>
      <c r="F139" s="5"/>
      <c r="G139" s="5"/>
      <c r="H139" s="6"/>
      <c r="I139" s="50" t="s">
        <v>48</v>
      </c>
      <c r="J139" s="25" t="s">
        <v>36</v>
      </c>
      <c r="K139" s="33"/>
    </row>
    <row r="140" ht="12.75" customHeight="1">
      <c r="B140" s="86"/>
      <c r="C140" s="9"/>
      <c r="D140" s="60"/>
      <c r="E140" s="60"/>
      <c r="F140" s="87"/>
      <c r="G140" s="88" t="s">
        <v>137</v>
      </c>
      <c r="H140" s="16" t="s">
        <v>144</v>
      </c>
      <c r="I140" s="50"/>
      <c r="J140" s="61"/>
      <c r="K140" s="33"/>
    </row>
    <row r="141" ht="12.75" customHeight="1">
      <c r="B141" s="25" t="s">
        <v>10</v>
      </c>
      <c r="C141" s="89" t="s">
        <v>145</v>
      </c>
      <c r="D141" s="5"/>
      <c r="E141" s="5"/>
      <c r="F141" s="6"/>
      <c r="G141" s="90">
        <f>F131</f>
        <v>110.52</v>
      </c>
      <c r="H141" s="91">
        <v>1.0</v>
      </c>
      <c r="I141" s="43">
        <f t="shared" ref="I141:I146" si="7">J141/$J$40</f>
        <v>0.005007040301</v>
      </c>
      <c r="J141" s="62">
        <f t="shared" ref="J141:J146" si="8">($G$141*H141)/12</f>
        <v>9.21</v>
      </c>
      <c r="K141" s="33"/>
    </row>
    <row r="142" ht="12.75" customHeight="1">
      <c r="B142" s="25" t="s">
        <v>12</v>
      </c>
      <c r="C142" s="89" t="s">
        <v>146</v>
      </c>
      <c r="D142" s="5"/>
      <c r="E142" s="5"/>
      <c r="F142" s="6"/>
      <c r="G142" s="92"/>
      <c r="H142" s="91">
        <v>1.0</v>
      </c>
      <c r="I142" s="43">
        <f t="shared" si="7"/>
        <v>0.005007040301</v>
      </c>
      <c r="J142" s="62">
        <f t="shared" si="8"/>
        <v>9.21</v>
      </c>
      <c r="K142" s="33"/>
    </row>
    <row r="143" ht="12.75" customHeight="1">
      <c r="B143" s="25" t="s">
        <v>14</v>
      </c>
      <c r="C143" s="89" t="s">
        <v>147</v>
      </c>
      <c r="D143" s="5"/>
      <c r="E143" s="5"/>
      <c r="F143" s="6"/>
      <c r="G143" s="92"/>
      <c r="H143" s="91">
        <v>1.0</v>
      </c>
      <c r="I143" s="43">
        <f t="shared" si="7"/>
        <v>0.005007040301</v>
      </c>
      <c r="J143" s="62">
        <f t="shared" si="8"/>
        <v>9.21</v>
      </c>
      <c r="K143" s="33"/>
    </row>
    <row r="144" ht="12.75" customHeight="1">
      <c r="B144" s="25" t="s">
        <v>16</v>
      </c>
      <c r="C144" s="89" t="s">
        <v>280</v>
      </c>
      <c r="D144" s="5"/>
      <c r="E144" s="5"/>
      <c r="F144" s="6"/>
      <c r="G144" s="92"/>
      <c r="H144" s="91">
        <v>1.0</v>
      </c>
      <c r="I144" s="43">
        <f t="shared" si="7"/>
        <v>0.005007040301</v>
      </c>
      <c r="J144" s="62">
        <f t="shared" si="8"/>
        <v>9.21</v>
      </c>
      <c r="K144" s="33"/>
    </row>
    <row r="145" ht="12.75" customHeight="1">
      <c r="B145" s="25" t="s">
        <v>19</v>
      </c>
      <c r="C145" s="89" t="s">
        <v>149</v>
      </c>
      <c r="D145" s="5"/>
      <c r="E145" s="5"/>
      <c r="F145" s="6"/>
      <c r="G145" s="92"/>
      <c r="H145" s="91">
        <v>1.0</v>
      </c>
      <c r="I145" s="43">
        <f t="shared" si="7"/>
        <v>0.005007040301</v>
      </c>
      <c r="J145" s="62">
        <f t="shared" si="8"/>
        <v>9.21</v>
      </c>
      <c r="K145" s="33"/>
    </row>
    <row r="146" ht="12.75" customHeight="1">
      <c r="B146" s="25" t="s">
        <v>42</v>
      </c>
      <c r="C146" s="89" t="s">
        <v>150</v>
      </c>
      <c r="D146" s="5"/>
      <c r="E146" s="5"/>
      <c r="F146" s="6"/>
      <c r="G146" s="93"/>
      <c r="H146" s="91">
        <v>1.0</v>
      </c>
      <c r="I146" s="43">
        <f t="shared" si="7"/>
        <v>0.005007040301</v>
      </c>
      <c r="J146" s="62">
        <f t="shared" si="8"/>
        <v>9.21</v>
      </c>
      <c r="K146" s="33"/>
    </row>
    <row r="147" ht="12.75" customHeight="1">
      <c r="B147" s="26" t="s">
        <v>151</v>
      </c>
      <c r="C147" s="5"/>
      <c r="D147" s="5"/>
      <c r="E147" s="5"/>
      <c r="F147" s="5"/>
      <c r="G147" s="5"/>
      <c r="H147" s="6"/>
      <c r="I147" s="37">
        <f>TRUNC(SUM(I141:I146),4)</f>
        <v>0.03</v>
      </c>
      <c r="J147" s="29">
        <f>TRUNC(SUM(J141:J146),2)</f>
        <v>55.26</v>
      </c>
      <c r="K147" s="33"/>
    </row>
    <row r="148" ht="8.25" customHeight="1">
      <c r="B148" s="56"/>
      <c r="C148" s="56"/>
      <c r="D148" s="56"/>
      <c r="E148" s="56"/>
      <c r="F148" s="56"/>
      <c r="G148" s="56"/>
      <c r="H148" s="56"/>
      <c r="I148" s="95"/>
      <c r="J148" s="57"/>
      <c r="K148" s="33"/>
    </row>
    <row r="149" ht="31.5" customHeight="1">
      <c r="B149" s="39" t="s">
        <v>281</v>
      </c>
      <c r="K149" s="33"/>
    </row>
    <row r="150" ht="10.5" customHeight="1">
      <c r="B150" s="47"/>
      <c r="C150" s="47"/>
      <c r="D150" s="47"/>
      <c r="E150" s="47"/>
      <c r="F150" s="47"/>
      <c r="G150" s="47"/>
      <c r="H150" s="47"/>
      <c r="I150" s="47"/>
      <c r="J150" s="47"/>
      <c r="K150" s="33"/>
    </row>
    <row r="151" ht="12.75" customHeight="1">
      <c r="B151" s="30"/>
      <c r="C151" s="30"/>
      <c r="D151" s="30"/>
      <c r="E151" s="30"/>
      <c r="F151" s="30"/>
      <c r="G151" s="30"/>
      <c r="H151" s="30"/>
      <c r="I151" s="38"/>
      <c r="J151" s="31"/>
      <c r="K151" s="33"/>
    </row>
    <row r="152" ht="12.75" customHeight="1">
      <c r="B152" s="24" t="s">
        <v>153</v>
      </c>
      <c r="C152" s="5"/>
      <c r="D152" s="5"/>
      <c r="E152" s="5"/>
      <c r="F152" s="5"/>
      <c r="G152" s="5"/>
      <c r="H152" s="5"/>
      <c r="I152" s="5"/>
      <c r="J152" s="6"/>
      <c r="K152" s="33"/>
    </row>
    <row r="153" ht="12.75" customHeight="1">
      <c r="B153" s="9" t="s">
        <v>154</v>
      </c>
      <c r="C153" s="5"/>
      <c r="D153" s="5"/>
      <c r="E153" s="5"/>
      <c r="F153" s="5"/>
      <c r="G153" s="5"/>
      <c r="H153" s="5"/>
      <c r="I153" s="6"/>
      <c r="J153" s="25" t="s">
        <v>36</v>
      </c>
      <c r="K153" s="33"/>
    </row>
    <row r="154" ht="12.75" customHeight="1">
      <c r="B154" s="25" t="s">
        <v>155</v>
      </c>
      <c r="C154" s="4" t="s">
        <v>156</v>
      </c>
      <c r="D154" s="5"/>
      <c r="E154" s="5"/>
      <c r="F154" s="5"/>
      <c r="G154" s="5"/>
      <c r="H154" s="5"/>
      <c r="I154" s="6"/>
      <c r="J154" s="28">
        <f>J147</f>
        <v>55.26</v>
      </c>
      <c r="K154" s="33"/>
    </row>
    <row r="155" ht="12.75" customHeight="1">
      <c r="B155" s="25" t="s">
        <v>157</v>
      </c>
      <c r="C155" s="4" t="s">
        <v>158</v>
      </c>
      <c r="D155" s="5"/>
      <c r="E155" s="5"/>
      <c r="F155" s="5"/>
      <c r="G155" s="5"/>
      <c r="H155" s="5"/>
      <c r="I155" s="6"/>
      <c r="J155" s="28">
        <v>0.0</v>
      </c>
      <c r="K155" s="33"/>
    </row>
    <row r="156" ht="12.75" customHeight="1">
      <c r="B156" s="26" t="s">
        <v>159</v>
      </c>
      <c r="C156" s="5"/>
      <c r="D156" s="5"/>
      <c r="E156" s="5"/>
      <c r="F156" s="5"/>
      <c r="G156" s="5"/>
      <c r="H156" s="5"/>
      <c r="I156" s="6"/>
      <c r="J156" s="29">
        <f>SUM(J154:J155)</f>
        <v>55.26</v>
      </c>
      <c r="K156" s="33"/>
    </row>
    <row r="157" ht="12.75" customHeight="1">
      <c r="B157" s="56"/>
      <c r="C157" s="56"/>
      <c r="D157" s="56"/>
      <c r="E157" s="56"/>
      <c r="F157" s="56"/>
      <c r="G157" s="56"/>
      <c r="H157" s="56"/>
      <c r="I157" s="56"/>
      <c r="J157" s="57"/>
      <c r="K157" s="33"/>
    </row>
    <row r="158" ht="12.75" customHeight="1">
      <c r="B158" s="9" t="s">
        <v>248</v>
      </c>
      <c r="C158" s="5"/>
      <c r="D158" s="5"/>
      <c r="E158" s="5"/>
      <c r="F158" s="5"/>
      <c r="G158" s="5"/>
      <c r="H158" s="5"/>
      <c r="I158" s="5"/>
      <c r="J158" s="6"/>
      <c r="K158" s="33"/>
    </row>
    <row r="159" ht="12.75" customHeight="1">
      <c r="B159" s="4"/>
      <c r="C159" s="5"/>
      <c r="D159" s="6"/>
      <c r="E159" s="16" t="s">
        <v>161</v>
      </c>
      <c r="F159" s="6"/>
      <c r="G159" s="96" t="s">
        <v>93</v>
      </c>
      <c r="H159" s="94" t="s">
        <v>249</v>
      </c>
      <c r="I159" s="16" t="s">
        <v>250</v>
      </c>
      <c r="J159" s="6"/>
      <c r="K159" s="33"/>
    </row>
    <row r="160" ht="12.75" customHeight="1">
      <c r="B160" s="4"/>
      <c r="C160" s="5"/>
      <c r="D160" s="6"/>
      <c r="E160" s="91">
        <f>J40+J85+J103+J127</f>
        <v>3315.6</v>
      </c>
      <c r="F160" s="6"/>
      <c r="G160" s="97">
        <v>0.0161</v>
      </c>
      <c r="H160" s="28"/>
      <c r="I160" s="91">
        <f>E160*G160</f>
        <v>53.38116</v>
      </c>
      <c r="J160" s="6"/>
      <c r="K160" s="33"/>
    </row>
    <row r="161" ht="12.75" customHeight="1">
      <c r="B161" s="16" t="s">
        <v>163</v>
      </c>
      <c r="C161" s="5"/>
      <c r="D161" s="5"/>
      <c r="E161" s="5"/>
      <c r="F161" s="5"/>
      <c r="G161" s="5"/>
      <c r="H161" s="6"/>
      <c r="I161" s="91">
        <f>SUM(I160:J160)</f>
        <v>53.38116</v>
      </c>
      <c r="J161" s="6"/>
      <c r="K161" s="33"/>
    </row>
    <row r="162" ht="11.25" customHeight="1">
      <c r="B162" s="30"/>
      <c r="C162" s="30"/>
      <c r="D162" s="30"/>
      <c r="E162" s="30"/>
      <c r="F162" s="30"/>
      <c r="G162" s="30"/>
      <c r="H162" s="30"/>
      <c r="I162" s="30"/>
      <c r="J162" s="31"/>
      <c r="K162" s="33"/>
    </row>
    <row r="163" ht="39.0" customHeight="1">
      <c r="B163" s="64" t="s">
        <v>282</v>
      </c>
      <c r="K163" s="33"/>
    </row>
    <row r="164" ht="12.75" customHeight="1">
      <c r="B164" s="82"/>
      <c r="C164" s="82"/>
      <c r="D164" s="82"/>
      <c r="E164" s="82"/>
      <c r="F164" s="82"/>
      <c r="G164" s="82"/>
      <c r="H164" s="82"/>
      <c r="I164" s="82"/>
      <c r="J164" s="82"/>
      <c r="K164" s="33"/>
    </row>
    <row r="165" ht="12.75" customHeight="1">
      <c r="B165" s="82"/>
      <c r="C165" s="82"/>
      <c r="D165" s="82"/>
      <c r="E165" s="82"/>
      <c r="F165" s="82"/>
      <c r="G165" s="82"/>
      <c r="H165" s="82"/>
      <c r="I165" s="82"/>
      <c r="J165" s="82"/>
      <c r="K165" s="33"/>
    </row>
    <row r="166" ht="12.75" customHeight="1">
      <c r="B166" s="24" t="s">
        <v>171</v>
      </c>
      <c r="C166" s="5"/>
      <c r="D166" s="5"/>
      <c r="E166" s="5"/>
      <c r="F166" s="5"/>
      <c r="G166" s="5"/>
      <c r="H166" s="5"/>
      <c r="I166" s="5"/>
      <c r="J166" s="6"/>
      <c r="K166" s="33"/>
    </row>
    <row r="167" ht="12.75" customHeight="1">
      <c r="B167" s="25">
        <v>5.0</v>
      </c>
      <c r="C167" s="26" t="s">
        <v>172</v>
      </c>
      <c r="D167" s="5"/>
      <c r="E167" s="5"/>
      <c r="F167" s="5"/>
      <c r="G167" s="5"/>
      <c r="H167" s="6"/>
      <c r="I167" s="25"/>
      <c r="J167" s="25" t="s">
        <v>36</v>
      </c>
      <c r="K167" s="33"/>
    </row>
    <row r="168" ht="12.75" customHeight="1">
      <c r="B168" s="25" t="s">
        <v>10</v>
      </c>
      <c r="C168" s="104" t="s">
        <v>173</v>
      </c>
      <c r="D168" s="5"/>
      <c r="E168" s="5"/>
      <c r="F168" s="5"/>
      <c r="G168" s="5"/>
      <c r="H168" s="6"/>
      <c r="I168" s="10" t="s">
        <v>174</v>
      </c>
      <c r="J168" s="105">
        <f>UNIFORMES!E9</f>
        <v>55.195</v>
      </c>
      <c r="K168" s="33"/>
      <c r="P168" s="33"/>
    </row>
    <row r="169" ht="12.75" customHeight="1">
      <c r="B169" s="25" t="s">
        <v>12</v>
      </c>
      <c r="C169" s="104" t="s">
        <v>175</v>
      </c>
      <c r="D169" s="5"/>
      <c r="E169" s="5"/>
      <c r="F169" s="5"/>
      <c r="G169" s="5"/>
      <c r="H169" s="6"/>
      <c r="I169" s="16" t="s">
        <v>174</v>
      </c>
      <c r="J169" s="28">
        <f>FERRAMENTAS!F68</f>
        <v>24.62845833</v>
      </c>
      <c r="K169" s="33"/>
    </row>
    <row r="170" ht="12.75" customHeight="1">
      <c r="B170" s="106" t="s">
        <v>14</v>
      </c>
      <c r="C170" s="104" t="s">
        <v>176</v>
      </c>
      <c r="D170" s="5"/>
      <c r="E170" s="5"/>
      <c r="F170" s="5"/>
      <c r="G170" s="5"/>
      <c r="H170" s="6"/>
      <c r="I170" s="16" t="s">
        <v>174</v>
      </c>
      <c r="J170" s="28">
        <f>EPIS!F22</f>
        <v>82.195</v>
      </c>
      <c r="K170" s="33"/>
    </row>
    <row r="171" ht="12.75" customHeight="1">
      <c r="B171" s="106" t="s">
        <v>16</v>
      </c>
      <c r="C171" s="104"/>
      <c r="D171" s="5"/>
      <c r="E171" s="5"/>
      <c r="F171" s="5"/>
      <c r="G171" s="5"/>
      <c r="H171" s="6"/>
      <c r="I171" s="10" t="s">
        <v>174</v>
      </c>
      <c r="J171" s="107">
        <v>0.0</v>
      </c>
      <c r="K171" s="33"/>
    </row>
    <row r="172" ht="12.75" customHeight="1">
      <c r="B172" s="26" t="s">
        <v>177</v>
      </c>
      <c r="C172" s="5"/>
      <c r="D172" s="5"/>
      <c r="E172" s="5"/>
      <c r="F172" s="5"/>
      <c r="G172" s="5"/>
      <c r="H172" s="6"/>
      <c r="I172" s="37" t="s">
        <v>174</v>
      </c>
      <c r="J172" s="29">
        <f>TRUNC(SUM(J168:J171),2)</f>
        <v>162.01</v>
      </c>
      <c r="K172" s="33"/>
    </row>
    <row r="173" ht="12.75" customHeight="1">
      <c r="B173" s="108"/>
      <c r="C173" s="5"/>
      <c r="D173" s="5"/>
      <c r="E173" s="5"/>
      <c r="F173" s="5"/>
      <c r="G173" s="5"/>
      <c r="H173" s="5"/>
      <c r="I173" s="5"/>
      <c r="J173" s="109"/>
      <c r="K173" s="33"/>
    </row>
    <row r="174" ht="12.75" customHeight="1">
      <c r="B174" s="24" t="s">
        <v>178</v>
      </c>
      <c r="C174" s="5"/>
      <c r="D174" s="5"/>
      <c r="E174" s="5"/>
      <c r="F174" s="5"/>
      <c r="G174" s="5"/>
      <c r="H174" s="5"/>
      <c r="I174" s="5"/>
      <c r="J174" s="6"/>
      <c r="K174" s="33"/>
    </row>
    <row r="175" ht="12.75" customHeight="1">
      <c r="B175" s="25">
        <v>6.0</v>
      </c>
      <c r="C175" s="26" t="s">
        <v>179</v>
      </c>
      <c r="D175" s="5"/>
      <c r="E175" s="5"/>
      <c r="F175" s="5"/>
      <c r="G175" s="5"/>
      <c r="H175" s="6"/>
      <c r="I175" s="50" t="s">
        <v>48</v>
      </c>
      <c r="J175" s="25" t="s">
        <v>36</v>
      </c>
      <c r="K175" s="33"/>
    </row>
    <row r="176" ht="12.75" customHeight="1">
      <c r="B176" s="25" t="s">
        <v>10</v>
      </c>
      <c r="C176" s="4" t="s">
        <v>180</v>
      </c>
      <c r="D176" s="5"/>
      <c r="E176" s="5"/>
      <c r="F176" s="5"/>
      <c r="G176" s="5"/>
      <c r="H176" s="6"/>
      <c r="I176" s="110">
        <v>0.0507</v>
      </c>
      <c r="J176" s="62">
        <f>TRUNC(I176*J198,2)</f>
        <v>179.11</v>
      </c>
      <c r="K176" s="33"/>
    </row>
    <row r="177" ht="12.75" customHeight="1">
      <c r="B177" s="25" t="s">
        <v>12</v>
      </c>
      <c r="C177" s="4" t="s">
        <v>181</v>
      </c>
      <c r="D177" s="5"/>
      <c r="E177" s="5"/>
      <c r="F177" s="5"/>
      <c r="G177" s="5"/>
      <c r="H177" s="6"/>
      <c r="I177" s="110">
        <v>0.0538</v>
      </c>
      <c r="J177" s="62">
        <f>TRUNC(I177*(J176+J198),2)</f>
        <v>199.7</v>
      </c>
      <c r="K177" s="33"/>
    </row>
    <row r="178" ht="12.75" customHeight="1">
      <c r="B178" s="25" t="s">
        <v>14</v>
      </c>
      <c r="C178" s="9" t="s">
        <v>182</v>
      </c>
      <c r="D178" s="5"/>
      <c r="E178" s="5"/>
      <c r="F178" s="5"/>
      <c r="G178" s="5"/>
      <c r="H178" s="6"/>
      <c r="I178" s="35"/>
      <c r="J178" s="111"/>
      <c r="K178" s="33"/>
    </row>
    <row r="179" ht="12.75" customHeight="1">
      <c r="B179" s="25" t="s">
        <v>183</v>
      </c>
      <c r="C179" s="4" t="s">
        <v>184</v>
      </c>
      <c r="D179" s="5"/>
      <c r="E179" s="5"/>
      <c r="F179" s="5"/>
      <c r="G179" s="5"/>
      <c r="H179" s="6"/>
      <c r="I179" s="112">
        <v>0.0165</v>
      </c>
      <c r="J179" s="113">
        <f>((J198)/1-(I182))*I179</f>
        <v>58.29000375</v>
      </c>
      <c r="K179" s="33"/>
    </row>
    <row r="180" ht="12.75" customHeight="1">
      <c r="B180" s="25" t="s">
        <v>185</v>
      </c>
      <c r="C180" s="4" t="s">
        <v>168</v>
      </c>
      <c r="D180" s="5"/>
      <c r="E180" s="5"/>
      <c r="F180" s="5"/>
      <c r="G180" s="5"/>
      <c r="H180" s="6"/>
      <c r="I180" s="114">
        <v>0.076</v>
      </c>
      <c r="J180" s="113">
        <f>((J198)/1-(I182))*I180</f>
        <v>268.48729</v>
      </c>
      <c r="K180" s="33"/>
    </row>
    <row r="181" ht="12.75" customHeight="1">
      <c r="B181" s="25" t="s">
        <v>186</v>
      </c>
      <c r="C181" s="4" t="s">
        <v>187</v>
      </c>
      <c r="D181" s="5"/>
      <c r="E181" s="5"/>
      <c r="F181" s="5"/>
      <c r="G181" s="5"/>
      <c r="H181" s="6"/>
      <c r="I181" s="115">
        <v>0.05</v>
      </c>
      <c r="J181" s="113">
        <f>((J198)/1-(I182))*I181</f>
        <v>176.636375</v>
      </c>
      <c r="K181" s="33"/>
    </row>
    <row r="182" ht="12.75" customHeight="1">
      <c r="B182" s="26" t="s">
        <v>188</v>
      </c>
      <c r="C182" s="5"/>
      <c r="D182" s="5"/>
      <c r="E182" s="5"/>
      <c r="F182" s="5"/>
      <c r="G182" s="5"/>
      <c r="H182" s="6"/>
      <c r="I182" s="114">
        <f>SUM(I179:I181)</f>
        <v>0.1425</v>
      </c>
      <c r="J182" s="29">
        <f>TRUNC(SUM(J176:J181),2)</f>
        <v>882.22</v>
      </c>
      <c r="K182" s="33"/>
    </row>
    <row r="183" ht="12.75" customHeight="1">
      <c r="B183" s="8"/>
      <c r="C183" s="15"/>
    </row>
    <row r="184" ht="12.75" customHeight="1">
      <c r="B184" s="41"/>
      <c r="C184" s="117"/>
      <c r="D184" s="117"/>
      <c r="E184" s="117"/>
      <c r="F184" s="117"/>
      <c r="G184" s="117"/>
      <c r="H184" s="117"/>
      <c r="I184" s="118"/>
      <c r="J184" s="119"/>
      <c r="L184" s="120"/>
    </row>
    <row r="185" ht="12.75" customHeight="1">
      <c r="B185" s="121" t="s">
        <v>189</v>
      </c>
      <c r="L185" s="120"/>
    </row>
    <row r="186" ht="12.75" customHeight="1">
      <c r="L186" s="120"/>
    </row>
    <row r="187" ht="12.75" customHeight="1">
      <c r="L187" s="120"/>
    </row>
    <row r="188" ht="12.75" customHeight="1">
      <c r="L188" s="120"/>
    </row>
    <row r="189" ht="12.75" customHeight="1">
      <c r="L189" s="120"/>
    </row>
    <row r="190" ht="12.75" customHeight="1"/>
    <row r="191" ht="12.75" customHeight="1">
      <c r="B191" s="122"/>
      <c r="C191" s="5"/>
      <c r="D191" s="5"/>
      <c r="E191" s="5"/>
      <c r="F191" s="5"/>
      <c r="G191" s="5"/>
      <c r="H191" s="5"/>
      <c r="I191" s="5"/>
      <c r="J191" s="6"/>
      <c r="L191" s="123"/>
    </row>
    <row r="192" ht="12.75" customHeight="1">
      <c r="B192" s="26" t="s">
        <v>191</v>
      </c>
      <c r="C192" s="5"/>
      <c r="D192" s="5"/>
      <c r="E192" s="5"/>
      <c r="F192" s="5"/>
      <c r="G192" s="5"/>
      <c r="H192" s="5"/>
      <c r="I192" s="6"/>
      <c r="J192" s="25" t="s">
        <v>36</v>
      </c>
    </row>
    <row r="193" ht="12.75" customHeight="1">
      <c r="B193" s="10" t="s">
        <v>10</v>
      </c>
      <c r="C193" s="4" t="str">
        <f>B32</f>
        <v>MÓDULO 1 - COMPOSIÇÃO DA REMUNERAÇÃO</v>
      </c>
      <c r="D193" s="5"/>
      <c r="E193" s="5"/>
      <c r="F193" s="5"/>
      <c r="G193" s="5"/>
      <c r="H193" s="5"/>
      <c r="I193" s="6"/>
      <c r="J193" s="28">
        <f>J40</f>
        <v>1839.41</v>
      </c>
    </row>
    <row r="194" ht="12.75" customHeight="1">
      <c r="B194" s="10" t="s">
        <v>12</v>
      </c>
      <c r="C194" s="4" t="str">
        <f>B44</f>
        <v>MÓDULO 2 – ENCARGOS E BENEFÍCIOS ANUAIS, MENSAIS E DIÁRIOS</v>
      </c>
      <c r="D194" s="5"/>
      <c r="E194" s="5"/>
      <c r="F194" s="5"/>
      <c r="G194" s="5"/>
      <c r="H194" s="5"/>
      <c r="I194" s="6"/>
      <c r="J194" s="28">
        <f>J85</f>
        <v>1166.18</v>
      </c>
    </row>
    <row r="195" ht="12.75" customHeight="1">
      <c r="B195" s="10" t="s">
        <v>14</v>
      </c>
      <c r="C195" s="4" t="str">
        <f>B87</f>
        <v>MÓDULO 3 – PROVISÃO PARA RESCISÃO</v>
      </c>
      <c r="D195" s="5"/>
      <c r="E195" s="5"/>
      <c r="F195" s="5"/>
      <c r="G195" s="5"/>
      <c r="H195" s="5"/>
      <c r="I195" s="6"/>
      <c r="J195" s="28">
        <f>J103</f>
        <v>310.01</v>
      </c>
      <c r="L195" s="123"/>
    </row>
    <row r="196" ht="12.75" customHeight="1">
      <c r="B196" s="10" t="s">
        <v>16</v>
      </c>
      <c r="C196" s="4" t="str">
        <f>B112</f>
        <v>MÓDULO 4 – CUSTO DE REPOSIÇÃO DO PROFISSIONAL AUSENTE</v>
      </c>
      <c r="D196" s="5"/>
      <c r="E196" s="5"/>
      <c r="F196" s="5"/>
      <c r="G196" s="5"/>
      <c r="H196" s="5"/>
      <c r="I196" s="6"/>
      <c r="J196" s="28">
        <f>J156</f>
        <v>55.26</v>
      </c>
      <c r="L196" s="123"/>
    </row>
    <row r="197" ht="12.75" customHeight="1">
      <c r="B197" s="10" t="s">
        <v>19</v>
      </c>
      <c r="C197" s="4" t="str">
        <f>B166</f>
        <v>MÓDULO 5 – INSUMOS DIVERSOS</v>
      </c>
      <c r="D197" s="5"/>
      <c r="E197" s="5"/>
      <c r="F197" s="5"/>
      <c r="G197" s="5"/>
      <c r="H197" s="5"/>
      <c r="I197" s="6"/>
      <c r="J197" s="28">
        <f>J172</f>
        <v>162.01</v>
      </c>
    </row>
    <row r="198" ht="12.75" customHeight="1">
      <c r="B198" s="25"/>
      <c r="C198" s="26" t="s">
        <v>192</v>
      </c>
      <c r="D198" s="5"/>
      <c r="E198" s="5"/>
      <c r="F198" s="5"/>
      <c r="G198" s="5"/>
      <c r="H198" s="5"/>
      <c r="I198" s="6"/>
      <c r="J198" s="29">
        <f>TRUNC(SUM(J193:J197),2)</f>
        <v>3532.87</v>
      </c>
      <c r="L198" s="120"/>
    </row>
    <row r="199" ht="12.75" customHeight="1">
      <c r="B199" s="10" t="s">
        <v>42</v>
      </c>
      <c r="C199" s="4" t="str">
        <f>B174</f>
        <v>MÓDULO 6 – CUSTOS INDIRETOS, TRIBUTOS E LUCRO</v>
      </c>
      <c r="D199" s="5"/>
      <c r="E199" s="5"/>
      <c r="F199" s="5"/>
      <c r="G199" s="5"/>
      <c r="H199" s="5"/>
      <c r="I199" s="6"/>
      <c r="J199" s="28">
        <f>J182</f>
        <v>882.22</v>
      </c>
    </row>
    <row r="200" ht="12.75" customHeight="1">
      <c r="B200" s="26" t="s">
        <v>193</v>
      </c>
      <c r="C200" s="5"/>
      <c r="D200" s="5"/>
      <c r="E200" s="5"/>
      <c r="F200" s="5"/>
      <c r="G200" s="5"/>
      <c r="H200" s="5"/>
      <c r="I200" s="6"/>
      <c r="J200" s="29">
        <f>TRUNC(SUM(J198:J199),2)</f>
        <v>4415.09</v>
      </c>
    </row>
    <row r="201" ht="12.75" customHeight="1">
      <c r="J201" s="120"/>
    </row>
    <row r="202" ht="12.75" hidden="1" customHeight="1">
      <c r="B202" s="8"/>
      <c r="C202" s="8" t="s">
        <v>194</v>
      </c>
      <c r="I202" s="30"/>
      <c r="J202" s="30"/>
    </row>
    <row r="203" ht="40.5" hidden="1" customHeight="1">
      <c r="B203" s="124" t="s">
        <v>195</v>
      </c>
      <c r="C203" s="125"/>
      <c r="D203" s="124" t="s">
        <v>196</v>
      </c>
      <c r="E203" s="125"/>
      <c r="F203" s="124" t="s">
        <v>197</v>
      </c>
      <c r="G203" s="125"/>
      <c r="H203" s="126" t="s">
        <v>198</v>
      </c>
      <c r="I203" s="127" t="s">
        <v>199</v>
      </c>
      <c r="J203" s="128" t="s">
        <v>36</v>
      </c>
    </row>
    <row r="204" ht="12.75" hidden="1" customHeight="1">
      <c r="B204" s="129" t="s">
        <v>200</v>
      </c>
      <c r="C204" s="130"/>
      <c r="D204" s="131" t="s">
        <v>201</v>
      </c>
      <c r="E204" s="132"/>
      <c r="F204" s="133"/>
      <c r="G204" s="134"/>
      <c r="H204" s="135" t="s">
        <v>201</v>
      </c>
      <c r="I204" s="136"/>
      <c r="J204" s="137">
        <v>0.0</v>
      </c>
    </row>
    <row r="205" ht="12.75" hidden="1" customHeight="1">
      <c r="B205" s="16" t="s">
        <v>202</v>
      </c>
      <c r="C205" s="6"/>
      <c r="D205" s="138" t="s">
        <v>201</v>
      </c>
      <c r="E205" s="134"/>
      <c r="F205" s="139"/>
      <c r="G205" s="140"/>
      <c r="H205" s="141" t="s">
        <v>201</v>
      </c>
      <c r="I205" s="142"/>
      <c r="J205" s="143">
        <v>0.0</v>
      </c>
    </row>
    <row r="206" ht="12.75" hidden="1" customHeight="1">
      <c r="B206" s="16" t="s">
        <v>203</v>
      </c>
      <c r="C206" s="6"/>
      <c r="D206" s="138" t="s">
        <v>201</v>
      </c>
      <c r="E206" s="134"/>
      <c r="F206" s="139"/>
      <c r="G206" s="140"/>
      <c r="H206" s="141" t="s">
        <v>201</v>
      </c>
      <c r="I206" s="142"/>
      <c r="J206" s="143">
        <v>0.0</v>
      </c>
    </row>
    <row r="207" ht="12.75" hidden="1" customHeight="1">
      <c r="B207" s="16" t="s">
        <v>204</v>
      </c>
      <c r="C207" s="6"/>
      <c r="D207" s="138" t="s">
        <v>201</v>
      </c>
      <c r="E207" s="134"/>
      <c r="F207" s="139"/>
      <c r="G207" s="140"/>
      <c r="H207" s="141" t="s">
        <v>201</v>
      </c>
      <c r="I207" s="142"/>
      <c r="J207" s="143">
        <v>0.0</v>
      </c>
    </row>
    <row r="208" ht="12.75" hidden="1" customHeight="1">
      <c r="B208" s="144"/>
      <c r="C208" s="6"/>
      <c r="D208" s="139"/>
      <c r="E208" s="140"/>
      <c r="F208" s="139"/>
      <c r="G208" s="140"/>
      <c r="H208" s="145"/>
      <c r="I208" s="146"/>
      <c r="J208" s="143"/>
    </row>
    <row r="209" ht="12.75" hidden="1" customHeight="1">
      <c r="B209" s="147"/>
      <c r="C209" s="148"/>
      <c r="D209" s="149"/>
      <c r="E209" s="150"/>
      <c r="F209" s="149"/>
      <c r="G209" s="150"/>
      <c r="H209" s="151"/>
      <c r="I209" s="152"/>
      <c r="J209" s="153"/>
    </row>
    <row r="210" ht="12.75" hidden="1" customHeight="1">
      <c r="B210" s="154" t="s">
        <v>205</v>
      </c>
      <c r="C210" s="155"/>
      <c r="D210" s="155"/>
      <c r="E210" s="155"/>
      <c r="F210" s="155"/>
      <c r="G210" s="155"/>
      <c r="H210" s="155"/>
      <c r="I210" s="156"/>
      <c r="J210" s="157">
        <f>SUM(J208:J209)</f>
        <v>0</v>
      </c>
    </row>
    <row r="211" ht="12.75" hidden="1" customHeight="1"/>
    <row r="212" ht="12.75" hidden="1" customHeight="1">
      <c r="B212" s="8" t="s">
        <v>206</v>
      </c>
      <c r="C212" s="8" t="s">
        <v>207</v>
      </c>
      <c r="I212" s="30"/>
      <c r="J212" s="30"/>
    </row>
    <row r="213" ht="12.75" hidden="1" customHeight="1">
      <c r="B213" s="158" t="s">
        <v>208</v>
      </c>
      <c r="C213" s="159"/>
      <c r="D213" s="159"/>
      <c r="E213" s="159"/>
      <c r="F213" s="159"/>
      <c r="G213" s="159"/>
      <c r="H213" s="159"/>
      <c r="I213" s="159"/>
      <c r="J213" s="125"/>
    </row>
    <row r="214" ht="12.75" hidden="1" customHeight="1">
      <c r="B214" s="160"/>
      <c r="C214" s="161" t="s">
        <v>209</v>
      </c>
      <c r="D214" s="159"/>
      <c r="E214" s="159"/>
      <c r="F214" s="159"/>
      <c r="G214" s="159"/>
      <c r="H214" s="159"/>
      <c r="I214" s="125"/>
      <c r="J214" s="128" t="s">
        <v>36</v>
      </c>
    </row>
    <row r="215" ht="12.75" hidden="1" customHeight="1">
      <c r="B215" s="162" t="s">
        <v>10</v>
      </c>
      <c r="C215" s="163" t="s">
        <v>210</v>
      </c>
      <c r="D215" s="164"/>
      <c r="E215" s="164"/>
      <c r="F215" s="164"/>
      <c r="G215" s="164"/>
      <c r="H215" s="164"/>
      <c r="I215" s="165"/>
      <c r="J215" s="166">
        <f>J179</f>
        <v>58.29000375</v>
      </c>
    </row>
    <row r="216" ht="12.75" hidden="1" customHeight="1">
      <c r="B216" s="167" t="s">
        <v>12</v>
      </c>
      <c r="C216" s="4" t="s">
        <v>211</v>
      </c>
      <c r="D216" s="5"/>
      <c r="E216" s="5"/>
      <c r="F216" s="5"/>
      <c r="G216" s="5"/>
      <c r="H216" s="5"/>
      <c r="I216" s="6"/>
      <c r="J216" s="168" t="str">
        <f>#REF!</f>
        <v>#REF!</v>
      </c>
    </row>
    <row r="217" ht="12.75" hidden="1" customHeight="1">
      <c r="B217" s="167" t="s">
        <v>14</v>
      </c>
      <c r="C217" s="169" t="s">
        <v>212</v>
      </c>
      <c r="D217" s="170"/>
      <c r="E217" s="170"/>
      <c r="F217" s="170"/>
      <c r="G217" s="170"/>
      <c r="H217" s="170"/>
      <c r="I217" s="148"/>
      <c r="J217" s="168">
        <f>J182</f>
        <v>882.22</v>
      </c>
    </row>
    <row r="218" ht="12.75" hidden="1" customHeight="1">
      <c r="B218" s="171" t="s">
        <v>213</v>
      </c>
      <c r="C218" s="159"/>
      <c r="D218" s="159"/>
      <c r="E218" s="159"/>
      <c r="F218" s="159"/>
      <c r="G218" s="159"/>
      <c r="H218" s="159"/>
      <c r="I218" s="172"/>
      <c r="J218" s="157" t="str">
        <f>SUM(J215:J217)</f>
        <v>#REF!</v>
      </c>
    </row>
    <row r="219" ht="12.75" hidden="1" customHeight="1">
      <c r="B219" s="8" t="s">
        <v>214</v>
      </c>
      <c r="C219" s="96" t="s">
        <v>215</v>
      </c>
    </row>
    <row r="220" ht="12.75" hidden="1" customHeight="1"/>
    <row r="221" ht="12.75" hidden="1" customHeight="1"/>
    <row r="222" ht="12.75" customHeight="1"/>
    <row r="223" ht="41.25" customHeight="1">
      <c r="B223" s="64"/>
    </row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mergeCells count="254">
    <mergeCell ref="C37:I37"/>
    <mergeCell ref="C38:I38"/>
    <mergeCell ref="C39:I39"/>
    <mergeCell ref="B40:I40"/>
    <mergeCell ref="B42:J42"/>
    <mergeCell ref="B44:J44"/>
    <mergeCell ref="B45:H45"/>
    <mergeCell ref="C46:H46"/>
    <mergeCell ref="C47:H47"/>
    <mergeCell ref="B48:H48"/>
    <mergeCell ref="B50:J50"/>
    <mergeCell ref="B51:J51"/>
    <mergeCell ref="B52:J52"/>
    <mergeCell ref="B54:H54"/>
    <mergeCell ref="B2:J2"/>
    <mergeCell ref="B4:J4"/>
    <mergeCell ref="B5:J5"/>
    <mergeCell ref="B6:J6"/>
    <mergeCell ref="B8:D8"/>
    <mergeCell ref="E8:F8"/>
    <mergeCell ref="E9:F9"/>
    <mergeCell ref="B9:D9"/>
    <mergeCell ref="B10:D10"/>
    <mergeCell ref="E10:F10"/>
    <mergeCell ref="B11:D11"/>
    <mergeCell ref="E11:F11"/>
    <mergeCell ref="B13:J13"/>
    <mergeCell ref="C14:I14"/>
    <mergeCell ref="B21:C21"/>
    <mergeCell ref="B22:C22"/>
    <mergeCell ref="D22:E22"/>
    <mergeCell ref="C15:I15"/>
    <mergeCell ref="C16:I16"/>
    <mergeCell ref="C17:I17"/>
    <mergeCell ref="C18:I18"/>
    <mergeCell ref="B20:J20"/>
    <mergeCell ref="D21:E21"/>
    <mergeCell ref="F21:J21"/>
    <mergeCell ref="F22:J22"/>
    <mergeCell ref="B24:J24"/>
    <mergeCell ref="C25:I25"/>
    <mergeCell ref="C26:I26"/>
    <mergeCell ref="C27:I27"/>
    <mergeCell ref="C28:I28"/>
    <mergeCell ref="C29:I29"/>
    <mergeCell ref="C30:I30"/>
    <mergeCell ref="B31:J31"/>
    <mergeCell ref="B32:J32"/>
    <mergeCell ref="C33:I33"/>
    <mergeCell ref="C34:I34"/>
    <mergeCell ref="C35:I35"/>
    <mergeCell ref="C36:I36"/>
    <mergeCell ref="C55:H55"/>
    <mergeCell ref="C56:H56"/>
    <mergeCell ref="C57:H57"/>
    <mergeCell ref="C58:H58"/>
    <mergeCell ref="C59:H59"/>
    <mergeCell ref="C60:H60"/>
    <mergeCell ref="C61:H61"/>
    <mergeCell ref="B111:J111"/>
    <mergeCell ref="B112:J112"/>
    <mergeCell ref="B113:J113"/>
    <mergeCell ref="B114:C114"/>
    <mergeCell ref="D114:E114"/>
    <mergeCell ref="F114:G114"/>
    <mergeCell ref="H114:I114"/>
    <mergeCell ref="B115:C115"/>
    <mergeCell ref="D115:E115"/>
    <mergeCell ref="F115:G115"/>
    <mergeCell ref="H115:I115"/>
    <mergeCell ref="D116:E116"/>
    <mergeCell ref="F116:G116"/>
    <mergeCell ref="H116:I116"/>
    <mergeCell ref="F118:G118"/>
    <mergeCell ref="H118:I118"/>
    <mergeCell ref="B116:C116"/>
    <mergeCell ref="B117:C117"/>
    <mergeCell ref="D117:E117"/>
    <mergeCell ref="F117:G117"/>
    <mergeCell ref="H117:I117"/>
    <mergeCell ref="B118:C118"/>
    <mergeCell ref="D118:E118"/>
    <mergeCell ref="C62:H62"/>
    <mergeCell ref="B63:H63"/>
    <mergeCell ref="B65:J65"/>
    <mergeCell ref="B66:J66"/>
    <mergeCell ref="B67:J67"/>
    <mergeCell ref="B69:J69"/>
    <mergeCell ref="B70:E70"/>
    <mergeCell ref="C71:E71"/>
    <mergeCell ref="C72:E72"/>
    <mergeCell ref="C73:E73"/>
    <mergeCell ref="C74:E74"/>
    <mergeCell ref="B75:I75"/>
    <mergeCell ref="B77:J77"/>
    <mergeCell ref="B78:J78"/>
    <mergeCell ref="B80:J80"/>
    <mergeCell ref="B81:I81"/>
    <mergeCell ref="C82:I82"/>
    <mergeCell ref="C83:I83"/>
    <mergeCell ref="C84:I84"/>
    <mergeCell ref="B85:I85"/>
    <mergeCell ref="B87:J87"/>
    <mergeCell ref="B88:J88"/>
    <mergeCell ref="B89:I89"/>
    <mergeCell ref="B90:I90"/>
    <mergeCell ref="B91:I91"/>
    <mergeCell ref="B92:I92"/>
    <mergeCell ref="B93:I93"/>
    <mergeCell ref="C95:H95"/>
    <mergeCell ref="C96:H96"/>
    <mergeCell ref="C97:H97"/>
    <mergeCell ref="C98:H98"/>
    <mergeCell ref="C99:H99"/>
    <mergeCell ref="C100:H100"/>
    <mergeCell ref="C101:H101"/>
    <mergeCell ref="C102:H102"/>
    <mergeCell ref="B103:H103"/>
    <mergeCell ref="B105:J105"/>
    <mergeCell ref="B106:J106"/>
    <mergeCell ref="B107:J107"/>
    <mergeCell ref="B108:J108"/>
    <mergeCell ref="B109:J109"/>
    <mergeCell ref="B110:J110"/>
    <mergeCell ref="F122:G122"/>
    <mergeCell ref="H122:I122"/>
    <mergeCell ref="B119:C119"/>
    <mergeCell ref="D119:E119"/>
    <mergeCell ref="F119:G119"/>
    <mergeCell ref="H119:I119"/>
    <mergeCell ref="D120:E120"/>
    <mergeCell ref="F120:G120"/>
    <mergeCell ref="H120:I120"/>
    <mergeCell ref="B120:C120"/>
    <mergeCell ref="B121:C121"/>
    <mergeCell ref="D121:E121"/>
    <mergeCell ref="F121:G121"/>
    <mergeCell ref="H121:I121"/>
    <mergeCell ref="B122:C122"/>
    <mergeCell ref="D122:E122"/>
    <mergeCell ref="B123:C123"/>
    <mergeCell ref="D123:E123"/>
    <mergeCell ref="F123:G123"/>
    <mergeCell ref="H123:I123"/>
    <mergeCell ref="D124:E124"/>
    <mergeCell ref="F124:G124"/>
    <mergeCell ref="H124:I124"/>
    <mergeCell ref="F126:G126"/>
    <mergeCell ref="H126:I126"/>
    <mergeCell ref="B124:C124"/>
    <mergeCell ref="B125:C125"/>
    <mergeCell ref="D125:E125"/>
    <mergeCell ref="F125:G125"/>
    <mergeCell ref="H125:I125"/>
    <mergeCell ref="B126:C126"/>
    <mergeCell ref="D126:E126"/>
    <mergeCell ref="B127:I127"/>
    <mergeCell ref="B129:G129"/>
    <mergeCell ref="B130:C130"/>
    <mergeCell ref="D130:E130"/>
    <mergeCell ref="F130:G130"/>
    <mergeCell ref="B131:C131"/>
    <mergeCell ref="D131:E131"/>
    <mergeCell ref="F131:G131"/>
    <mergeCell ref="B133:J133"/>
    <mergeCell ref="B134:J134"/>
    <mergeCell ref="B135:J135"/>
    <mergeCell ref="B136:J136"/>
    <mergeCell ref="B137:J137"/>
    <mergeCell ref="B139:H139"/>
    <mergeCell ref="C197:I197"/>
    <mergeCell ref="C198:I198"/>
    <mergeCell ref="C199:I199"/>
    <mergeCell ref="B200:I200"/>
    <mergeCell ref="C202:H202"/>
    <mergeCell ref="D203:E203"/>
    <mergeCell ref="F203:G203"/>
    <mergeCell ref="B203:C203"/>
    <mergeCell ref="B204:C204"/>
    <mergeCell ref="D204:E204"/>
    <mergeCell ref="F204:G204"/>
    <mergeCell ref="B205:C205"/>
    <mergeCell ref="D205:E205"/>
    <mergeCell ref="F205:G205"/>
    <mergeCell ref="D208:E208"/>
    <mergeCell ref="F208:G208"/>
    <mergeCell ref="B206:C206"/>
    <mergeCell ref="D206:E206"/>
    <mergeCell ref="F206:G206"/>
    <mergeCell ref="B207:C207"/>
    <mergeCell ref="D207:E207"/>
    <mergeCell ref="F207:G207"/>
    <mergeCell ref="B208:C208"/>
    <mergeCell ref="C215:I215"/>
    <mergeCell ref="C216:I216"/>
    <mergeCell ref="C217:I217"/>
    <mergeCell ref="B218:I218"/>
    <mergeCell ref="B223:J223"/>
    <mergeCell ref="B209:C209"/>
    <mergeCell ref="D209:E209"/>
    <mergeCell ref="F209:G209"/>
    <mergeCell ref="B210:I210"/>
    <mergeCell ref="C212:H212"/>
    <mergeCell ref="B213:J213"/>
    <mergeCell ref="C214:I214"/>
    <mergeCell ref="C141:F141"/>
    <mergeCell ref="G141:G146"/>
    <mergeCell ref="C142:F142"/>
    <mergeCell ref="C143:F143"/>
    <mergeCell ref="C144:F144"/>
    <mergeCell ref="C145:F145"/>
    <mergeCell ref="C146:F146"/>
    <mergeCell ref="B147:H147"/>
    <mergeCell ref="B149:J149"/>
    <mergeCell ref="B152:J152"/>
    <mergeCell ref="B153:I153"/>
    <mergeCell ref="C154:I154"/>
    <mergeCell ref="C155:I155"/>
    <mergeCell ref="B156:I156"/>
    <mergeCell ref="B158:J158"/>
    <mergeCell ref="B159:D159"/>
    <mergeCell ref="E159:F159"/>
    <mergeCell ref="I159:J159"/>
    <mergeCell ref="B160:D160"/>
    <mergeCell ref="E160:F160"/>
    <mergeCell ref="I160:J160"/>
    <mergeCell ref="B161:H161"/>
    <mergeCell ref="I161:J161"/>
    <mergeCell ref="B163:J163"/>
    <mergeCell ref="B166:J166"/>
    <mergeCell ref="C167:H167"/>
    <mergeCell ref="C168:H168"/>
    <mergeCell ref="C169:H169"/>
    <mergeCell ref="C170:H170"/>
    <mergeCell ref="C171:H171"/>
    <mergeCell ref="B172:H172"/>
    <mergeCell ref="B173:J173"/>
    <mergeCell ref="B174:J174"/>
    <mergeCell ref="C175:H175"/>
    <mergeCell ref="C176:H176"/>
    <mergeCell ref="C177:H177"/>
    <mergeCell ref="C178:H178"/>
    <mergeCell ref="C179:H179"/>
    <mergeCell ref="C180:H180"/>
    <mergeCell ref="C181:H181"/>
    <mergeCell ref="B182:H182"/>
    <mergeCell ref="C183:J183"/>
    <mergeCell ref="B185:J190"/>
    <mergeCell ref="B191:J191"/>
    <mergeCell ref="B192:I192"/>
    <mergeCell ref="C193:I193"/>
    <mergeCell ref="C194:I194"/>
    <mergeCell ref="C195:I195"/>
    <mergeCell ref="C196:I196"/>
  </mergeCells>
  <printOptions horizontalCentered="1" verticalCentered="1"/>
  <pageMargins bottom="0.3937007874015748" footer="0.0" header="0.0" left="0.3937007874015748" right="0.3937007874015748" top="0.5905511811023623"/>
  <pageSetup paperSize="9" scale="80" orientation="portrait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0.0"/>
    <col customWidth="1" min="3" max="3" width="10.57"/>
    <col customWidth="1" min="4" max="5" width="8.71"/>
    <col customWidth="1" min="6" max="6" width="17.86"/>
    <col customWidth="1" min="7" max="7" width="13.57"/>
    <col customWidth="1" min="8" max="8" width="19.14"/>
    <col customWidth="1" min="9" max="9" width="8.71"/>
    <col customWidth="1" min="10" max="10" width="20.0"/>
    <col customWidth="1" min="11" max="11" width="5.0"/>
    <col customWidth="1" min="12" max="12" width="11.14"/>
    <col customWidth="1" min="13" max="13" width="6.14"/>
    <col customWidth="1" min="14" max="14" width="9.57"/>
    <col customWidth="1" min="15" max="26" width="8.71"/>
  </cols>
  <sheetData>
    <row r="1" ht="12.75" customHeight="1"/>
    <row r="2" ht="12.75" customHeight="1">
      <c r="B2" s="2" t="s">
        <v>1</v>
      </c>
    </row>
    <row r="3" ht="12.75" customHeight="1">
      <c r="B3" s="2"/>
      <c r="C3" s="2"/>
      <c r="D3" s="2"/>
      <c r="E3" s="2"/>
      <c r="F3" s="2"/>
      <c r="G3" s="2"/>
      <c r="H3" s="2"/>
      <c r="I3" s="2"/>
      <c r="J3" s="2"/>
    </row>
    <row r="4" ht="27.0" customHeight="1">
      <c r="B4" s="3" t="s">
        <v>283</v>
      </c>
    </row>
    <row r="5" ht="12.75" customHeight="1">
      <c r="B5" s="3" t="s">
        <v>284</v>
      </c>
    </row>
    <row r="6" ht="49.5" customHeight="1">
      <c r="B6" s="3" t="s">
        <v>285</v>
      </c>
    </row>
    <row r="7" ht="9.75" customHeight="1"/>
    <row r="8" ht="12.75" customHeight="1">
      <c r="B8" s="4" t="s">
        <v>5</v>
      </c>
      <c r="C8" s="5"/>
      <c r="D8" s="6"/>
      <c r="E8" s="18"/>
      <c r="F8" s="6"/>
      <c r="G8" s="8"/>
      <c r="H8" s="8"/>
      <c r="I8" s="8"/>
      <c r="J8" s="8"/>
    </row>
    <row r="9" ht="12.75" customHeight="1">
      <c r="B9" s="4" t="s">
        <v>6</v>
      </c>
      <c r="C9" s="5"/>
      <c r="D9" s="6"/>
      <c r="E9" s="18"/>
      <c r="F9" s="6"/>
      <c r="G9" s="8"/>
      <c r="H9" s="8"/>
      <c r="I9" s="8"/>
      <c r="J9" s="8"/>
    </row>
    <row r="10" ht="12.75" customHeight="1">
      <c r="B10" s="4" t="s">
        <v>7</v>
      </c>
      <c r="C10" s="5"/>
      <c r="D10" s="6"/>
      <c r="E10" s="18"/>
      <c r="F10" s="6"/>
      <c r="G10" s="8"/>
      <c r="H10" s="8"/>
      <c r="I10" s="8"/>
      <c r="J10" s="8"/>
    </row>
    <row r="11" ht="12.75" customHeight="1">
      <c r="B11" s="4" t="s">
        <v>286</v>
      </c>
      <c r="C11" s="5"/>
      <c r="D11" s="6"/>
      <c r="E11" s="18"/>
      <c r="F11" s="6"/>
      <c r="G11" s="8"/>
      <c r="H11" s="8"/>
      <c r="I11" s="8"/>
      <c r="J11" s="8"/>
    </row>
    <row r="12" ht="12.75" customHeight="1">
      <c r="B12" s="8"/>
      <c r="C12" s="8"/>
      <c r="D12" s="8"/>
      <c r="E12" s="8"/>
      <c r="F12" s="8"/>
      <c r="G12" s="8"/>
      <c r="H12" s="8"/>
      <c r="I12" s="8"/>
      <c r="J12" s="8"/>
    </row>
    <row r="13" ht="12.75" customHeight="1">
      <c r="B13" s="9" t="s">
        <v>9</v>
      </c>
      <c r="C13" s="5"/>
      <c r="D13" s="5"/>
      <c r="E13" s="5"/>
      <c r="F13" s="5"/>
      <c r="G13" s="5"/>
      <c r="H13" s="5"/>
      <c r="I13" s="5"/>
      <c r="J13" s="6"/>
    </row>
    <row r="14" ht="12.75" customHeight="1">
      <c r="B14" s="10" t="s">
        <v>10</v>
      </c>
      <c r="C14" s="4" t="s">
        <v>11</v>
      </c>
      <c r="D14" s="5"/>
      <c r="E14" s="5"/>
      <c r="F14" s="5"/>
      <c r="G14" s="5"/>
      <c r="H14" s="5"/>
      <c r="I14" s="6"/>
      <c r="J14" s="11"/>
    </row>
    <row r="15" ht="12.75" customHeight="1">
      <c r="B15" s="10" t="s">
        <v>12</v>
      </c>
      <c r="C15" s="4" t="s">
        <v>13</v>
      </c>
      <c r="D15" s="5"/>
      <c r="E15" s="5"/>
      <c r="F15" s="5"/>
      <c r="G15" s="5"/>
      <c r="H15" s="5"/>
      <c r="I15" s="6"/>
      <c r="J15" s="10"/>
    </row>
    <row r="16" ht="12.75" customHeight="1">
      <c r="B16" s="10" t="s">
        <v>14</v>
      </c>
      <c r="C16" s="4" t="s">
        <v>15</v>
      </c>
      <c r="D16" s="5"/>
      <c r="E16" s="5"/>
      <c r="F16" s="5"/>
      <c r="G16" s="5"/>
      <c r="H16" s="5"/>
      <c r="I16" s="6"/>
      <c r="J16" s="12">
        <v>2022.0</v>
      </c>
    </row>
    <row r="17" ht="12.75" customHeight="1">
      <c r="B17" s="10" t="s">
        <v>16</v>
      </c>
      <c r="C17" s="4" t="s">
        <v>17</v>
      </c>
      <c r="D17" s="5"/>
      <c r="E17" s="5"/>
      <c r="F17" s="5"/>
      <c r="G17" s="5"/>
      <c r="H17" s="5"/>
      <c r="I17" s="5"/>
      <c r="J17" s="13" t="s">
        <v>18</v>
      </c>
    </row>
    <row r="18" ht="12.75" customHeight="1">
      <c r="B18" s="10" t="s">
        <v>19</v>
      </c>
      <c r="C18" s="4" t="s">
        <v>20</v>
      </c>
      <c r="D18" s="5"/>
      <c r="E18" s="5"/>
      <c r="F18" s="5"/>
      <c r="G18" s="5"/>
      <c r="H18" s="5"/>
      <c r="I18" s="6"/>
      <c r="J18" s="14"/>
    </row>
    <row r="19" ht="12.75" customHeight="1">
      <c r="B19" s="8"/>
      <c r="C19" s="15"/>
      <c r="D19" s="15"/>
      <c r="E19" s="15"/>
      <c r="F19" s="15"/>
      <c r="G19" s="15"/>
      <c r="H19" s="15"/>
      <c r="I19" s="8"/>
      <c r="J19" s="8"/>
    </row>
    <row r="20" ht="12.75" customHeight="1">
      <c r="B20" s="9" t="s">
        <v>21</v>
      </c>
      <c r="C20" s="5"/>
      <c r="D20" s="5"/>
      <c r="E20" s="5"/>
      <c r="F20" s="5"/>
      <c r="G20" s="5"/>
      <c r="H20" s="5"/>
      <c r="I20" s="5"/>
      <c r="J20" s="6"/>
    </row>
    <row r="21" ht="12.75" customHeight="1">
      <c r="B21" s="16" t="s">
        <v>22</v>
      </c>
      <c r="C21" s="6"/>
      <c r="D21" s="16" t="s">
        <v>23</v>
      </c>
      <c r="E21" s="6"/>
      <c r="F21" s="16" t="s">
        <v>220</v>
      </c>
      <c r="G21" s="5"/>
      <c r="H21" s="5"/>
      <c r="I21" s="5"/>
      <c r="J21" s="6"/>
    </row>
    <row r="22" ht="12.75" customHeight="1">
      <c r="B22" s="173" t="s">
        <v>287</v>
      </c>
      <c r="C22" s="6"/>
      <c r="D22" s="16" t="s">
        <v>26</v>
      </c>
      <c r="E22" s="6"/>
      <c r="F22" s="16">
        <v>12.0</v>
      </c>
      <c r="G22" s="5"/>
      <c r="H22" s="5"/>
      <c r="I22" s="5"/>
      <c r="J22" s="6"/>
    </row>
    <row r="23" ht="12.75" customHeight="1">
      <c r="B23" s="8"/>
      <c r="C23" s="15"/>
      <c r="D23" s="15"/>
      <c r="E23" s="15"/>
      <c r="F23" s="15"/>
      <c r="G23" s="15"/>
      <c r="H23" s="15"/>
      <c r="I23" s="8"/>
      <c r="J23" s="8"/>
    </row>
    <row r="24" ht="12.75" customHeight="1">
      <c r="B24" s="9" t="s">
        <v>27</v>
      </c>
      <c r="C24" s="5"/>
      <c r="D24" s="5"/>
      <c r="E24" s="5"/>
      <c r="F24" s="5"/>
      <c r="G24" s="5"/>
      <c r="H24" s="5"/>
      <c r="I24" s="5"/>
      <c r="J24" s="6"/>
    </row>
    <row r="25" ht="12.75" customHeight="1">
      <c r="B25" s="10">
        <v>1.0</v>
      </c>
      <c r="C25" s="4" t="s">
        <v>28</v>
      </c>
      <c r="D25" s="5"/>
      <c r="E25" s="5"/>
      <c r="F25" s="5"/>
      <c r="G25" s="5"/>
      <c r="H25" s="5"/>
      <c r="I25" s="6"/>
      <c r="J25" s="10"/>
    </row>
    <row r="26" ht="12.75" customHeight="1">
      <c r="B26" s="10">
        <v>2.0</v>
      </c>
      <c r="C26" s="4" t="s">
        <v>29</v>
      </c>
      <c r="D26" s="5"/>
      <c r="E26" s="5"/>
      <c r="F26" s="5"/>
      <c r="G26" s="5"/>
      <c r="H26" s="5"/>
      <c r="I26" s="6"/>
      <c r="J26" s="10"/>
    </row>
    <row r="27" ht="12.75" customHeight="1">
      <c r="B27" s="10">
        <v>3.0</v>
      </c>
      <c r="C27" s="4" t="s">
        <v>30</v>
      </c>
      <c r="D27" s="5"/>
      <c r="E27" s="5"/>
      <c r="F27" s="5"/>
      <c r="G27" s="5"/>
      <c r="H27" s="5"/>
      <c r="I27" s="6"/>
      <c r="J27" s="19"/>
    </row>
    <row r="28" ht="12.75" customHeight="1">
      <c r="B28" s="10">
        <v>4.0</v>
      </c>
      <c r="C28" s="4" t="s">
        <v>31</v>
      </c>
      <c r="D28" s="5"/>
      <c r="E28" s="5"/>
      <c r="F28" s="5"/>
      <c r="G28" s="5"/>
      <c r="H28" s="5"/>
      <c r="I28" s="6"/>
      <c r="J28" s="10"/>
    </row>
    <row r="29" ht="12.75" customHeight="1">
      <c r="B29" s="10">
        <v>5.0</v>
      </c>
      <c r="C29" s="20" t="s">
        <v>32</v>
      </c>
      <c r="D29" s="21"/>
      <c r="E29" s="21"/>
      <c r="F29" s="21"/>
      <c r="G29" s="21"/>
      <c r="H29" s="21"/>
      <c r="I29" s="22"/>
      <c r="J29" s="174"/>
    </row>
    <row r="30" ht="12.75" customHeight="1">
      <c r="B30" s="10">
        <v>6.0</v>
      </c>
      <c r="C30" s="9" t="s">
        <v>33</v>
      </c>
      <c r="D30" s="5"/>
      <c r="E30" s="5"/>
      <c r="F30" s="5"/>
      <c r="G30" s="5"/>
      <c r="H30" s="5"/>
      <c r="I30" s="6"/>
      <c r="J30" s="85">
        <v>1.0</v>
      </c>
    </row>
    <row r="31" ht="12.75" customHeight="1">
      <c r="B31" s="8"/>
    </row>
    <row r="32" ht="12.75" customHeight="1">
      <c r="B32" s="24" t="s">
        <v>34</v>
      </c>
      <c r="C32" s="5"/>
      <c r="D32" s="5"/>
      <c r="E32" s="5"/>
      <c r="F32" s="5"/>
      <c r="G32" s="5"/>
      <c r="H32" s="5"/>
      <c r="I32" s="5"/>
      <c r="J32" s="6"/>
    </row>
    <row r="33" ht="12.75" customHeight="1">
      <c r="B33" s="25">
        <v>1.0</v>
      </c>
      <c r="C33" s="26" t="s">
        <v>35</v>
      </c>
      <c r="D33" s="5"/>
      <c r="E33" s="5"/>
      <c r="F33" s="5"/>
      <c r="G33" s="5"/>
      <c r="H33" s="5"/>
      <c r="I33" s="6"/>
      <c r="J33" s="25" t="s">
        <v>36</v>
      </c>
    </row>
    <row r="34" ht="12.75" customHeight="1">
      <c r="B34" s="25" t="s">
        <v>10</v>
      </c>
      <c r="C34" s="4" t="s">
        <v>37</v>
      </c>
      <c r="D34" s="5"/>
      <c r="E34" s="5"/>
      <c r="F34" s="5"/>
      <c r="G34" s="5"/>
      <c r="H34" s="5"/>
      <c r="I34" s="6"/>
      <c r="J34" s="27">
        <v>1839.41</v>
      </c>
    </row>
    <row r="35" ht="12.75" customHeight="1">
      <c r="B35" s="25" t="s">
        <v>12</v>
      </c>
      <c r="C35" s="4" t="s">
        <v>38</v>
      </c>
      <c r="D35" s="5"/>
      <c r="E35" s="5"/>
      <c r="F35" s="5"/>
      <c r="G35" s="5"/>
      <c r="H35" s="5"/>
      <c r="I35" s="6"/>
      <c r="J35" s="28">
        <v>0.0</v>
      </c>
    </row>
    <row r="36" ht="12.75" customHeight="1">
      <c r="B36" s="25" t="s">
        <v>14</v>
      </c>
      <c r="C36" s="4" t="s">
        <v>39</v>
      </c>
      <c r="D36" s="5"/>
      <c r="E36" s="5"/>
      <c r="F36" s="5"/>
      <c r="G36" s="5"/>
      <c r="H36" s="5"/>
      <c r="I36" s="6"/>
      <c r="J36" s="28">
        <v>0.0</v>
      </c>
    </row>
    <row r="37" ht="12.75" customHeight="1">
      <c r="B37" s="25" t="s">
        <v>16</v>
      </c>
      <c r="C37" s="4" t="s">
        <v>40</v>
      </c>
      <c r="D37" s="5"/>
      <c r="E37" s="5"/>
      <c r="F37" s="5"/>
      <c r="G37" s="5"/>
      <c r="H37" s="5"/>
      <c r="I37" s="6"/>
      <c r="J37" s="28">
        <v>0.0</v>
      </c>
    </row>
    <row r="38" ht="12.75" customHeight="1">
      <c r="B38" s="25" t="s">
        <v>19</v>
      </c>
      <c r="C38" s="4" t="s">
        <v>41</v>
      </c>
      <c r="D38" s="5"/>
      <c r="E38" s="5"/>
      <c r="F38" s="5"/>
      <c r="G38" s="5"/>
      <c r="H38" s="5"/>
      <c r="I38" s="6"/>
      <c r="J38" s="28">
        <v>0.0</v>
      </c>
    </row>
    <row r="39" ht="12.75" customHeight="1">
      <c r="B39" s="25" t="s">
        <v>42</v>
      </c>
      <c r="C39" s="4" t="s">
        <v>43</v>
      </c>
      <c r="D39" s="5"/>
      <c r="E39" s="5"/>
      <c r="F39" s="5"/>
      <c r="G39" s="5"/>
      <c r="H39" s="5"/>
      <c r="I39" s="6"/>
      <c r="J39" s="28">
        <v>0.0</v>
      </c>
    </row>
    <row r="40" ht="12.75" customHeight="1">
      <c r="B40" s="26" t="s">
        <v>44</v>
      </c>
      <c r="C40" s="5"/>
      <c r="D40" s="5"/>
      <c r="E40" s="5"/>
      <c r="F40" s="5"/>
      <c r="G40" s="5"/>
      <c r="H40" s="5"/>
      <c r="I40" s="6"/>
      <c r="J40" s="29">
        <f>TRUNC(SUM(J34:J39),2)</f>
        <v>1839.41</v>
      </c>
    </row>
    <row r="41" ht="12.75" customHeight="1">
      <c r="B41" s="30"/>
      <c r="C41" s="30"/>
      <c r="D41" s="30"/>
      <c r="E41" s="30"/>
      <c r="F41" s="30"/>
      <c r="G41" s="30"/>
      <c r="H41" s="30"/>
      <c r="I41" s="30"/>
      <c r="J41" s="31"/>
    </row>
    <row r="42" ht="12.75" customHeight="1">
      <c r="B42" s="32" t="s">
        <v>288</v>
      </c>
    </row>
    <row r="43" ht="12.75" customHeight="1">
      <c r="B43" s="30"/>
      <c r="C43" s="30"/>
      <c r="D43" s="30"/>
      <c r="E43" s="30"/>
      <c r="F43" s="30"/>
      <c r="G43" s="30"/>
      <c r="H43" s="30"/>
      <c r="I43" s="30"/>
      <c r="J43" s="31"/>
      <c r="K43" s="33"/>
    </row>
    <row r="44" ht="12.75" customHeight="1">
      <c r="B44" s="34" t="s">
        <v>46</v>
      </c>
      <c r="C44" s="5"/>
      <c r="D44" s="5"/>
      <c r="E44" s="5"/>
      <c r="F44" s="5"/>
      <c r="G44" s="5"/>
      <c r="H44" s="5"/>
      <c r="I44" s="5"/>
      <c r="J44" s="6"/>
      <c r="K44" s="33"/>
    </row>
    <row r="45" ht="12.75" customHeight="1">
      <c r="B45" s="9" t="s">
        <v>47</v>
      </c>
      <c r="C45" s="5"/>
      <c r="D45" s="5"/>
      <c r="E45" s="5"/>
      <c r="F45" s="5"/>
      <c r="G45" s="5"/>
      <c r="H45" s="6"/>
      <c r="I45" s="25" t="s">
        <v>48</v>
      </c>
      <c r="J45" s="25" t="s">
        <v>36</v>
      </c>
      <c r="K45" s="33"/>
    </row>
    <row r="46" ht="12.75" customHeight="1">
      <c r="B46" s="25" t="s">
        <v>10</v>
      </c>
      <c r="C46" s="4" t="s">
        <v>289</v>
      </c>
      <c r="D46" s="5"/>
      <c r="E46" s="5"/>
      <c r="F46" s="5"/>
      <c r="G46" s="5"/>
      <c r="H46" s="6"/>
      <c r="I46" s="35">
        <f>1/12</f>
        <v>0.08333333333</v>
      </c>
      <c r="J46" s="28">
        <f t="shared" ref="J46:J47" si="1">$J$40*I46</f>
        <v>153.2841667</v>
      </c>
      <c r="K46" s="33"/>
    </row>
    <row r="47" ht="12.75" customHeight="1">
      <c r="B47" s="25" t="s">
        <v>12</v>
      </c>
      <c r="C47" s="4" t="s">
        <v>290</v>
      </c>
      <c r="D47" s="5"/>
      <c r="E47" s="5"/>
      <c r="F47" s="5"/>
      <c r="G47" s="5"/>
      <c r="H47" s="6"/>
      <c r="I47" s="36">
        <f>1/12+(1/12)*1/3</f>
        <v>0.1111111111</v>
      </c>
      <c r="J47" s="28">
        <f t="shared" si="1"/>
        <v>204.3788889</v>
      </c>
      <c r="K47" s="33"/>
    </row>
    <row r="48" ht="12.75" customHeight="1">
      <c r="B48" s="26" t="s">
        <v>51</v>
      </c>
      <c r="C48" s="5"/>
      <c r="D48" s="5"/>
      <c r="E48" s="5"/>
      <c r="F48" s="5"/>
      <c r="G48" s="5"/>
      <c r="H48" s="6"/>
      <c r="I48" s="37">
        <f>TRUNC(SUM(I46:I47),4)</f>
        <v>0.1944</v>
      </c>
      <c r="J48" s="29">
        <f>TRUNC(SUM(J46:J47),2)</f>
        <v>357.66</v>
      </c>
      <c r="K48" s="33"/>
    </row>
    <row r="49" ht="7.5" customHeight="1">
      <c r="B49" s="30"/>
      <c r="C49" s="30"/>
      <c r="D49" s="30"/>
      <c r="E49" s="30"/>
      <c r="F49" s="30"/>
      <c r="G49" s="30"/>
      <c r="H49" s="30"/>
      <c r="I49" s="38"/>
      <c r="J49" s="31"/>
      <c r="K49" s="33"/>
    </row>
    <row r="50" ht="43.5" customHeight="1">
      <c r="B50" s="39" t="s">
        <v>291</v>
      </c>
      <c r="K50" s="33"/>
    </row>
    <row r="51" ht="29.25" customHeight="1">
      <c r="B51" s="39" t="s">
        <v>292</v>
      </c>
      <c r="K51" s="33"/>
    </row>
    <row r="52" ht="53.25" customHeight="1">
      <c r="B52" s="39" t="s">
        <v>293</v>
      </c>
      <c r="K52" s="33"/>
    </row>
    <row r="53" ht="12.75" customHeight="1">
      <c r="B53" s="30"/>
      <c r="C53" s="30"/>
      <c r="D53" s="30"/>
      <c r="E53" s="30"/>
      <c r="F53" s="30"/>
      <c r="G53" s="30"/>
      <c r="H53" s="30"/>
      <c r="I53" s="38"/>
      <c r="J53" s="31"/>
      <c r="K53" s="33"/>
    </row>
    <row r="54" ht="12.75" customHeight="1">
      <c r="B54" s="9" t="s">
        <v>55</v>
      </c>
      <c r="C54" s="5"/>
      <c r="D54" s="5"/>
      <c r="E54" s="5"/>
      <c r="F54" s="5"/>
      <c r="G54" s="5"/>
      <c r="H54" s="6"/>
      <c r="I54" s="25" t="s">
        <v>48</v>
      </c>
      <c r="J54" s="25" t="s">
        <v>36</v>
      </c>
      <c r="K54" s="33"/>
      <c r="L54" s="40"/>
      <c r="M54" s="41"/>
    </row>
    <row r="55" ht="12.75" customHeight="1">
      <c r="B55" s="25" t="s">
        <v>10</v>
      </c>
      <c r="C55" s="4" t="s">
        <v>56</v>
      </c>
      <c r="D55" s="5"/>
      <c r="E55" s="5"/>
      <c r="F55" s="5"/>
      <c r="G55" s="5"/>
      <c r="H55" s="6"/>
      <c r="I55" s="35">
        <v>0.2</v>
      </c>
      <c r="J55" s="28">
        <f t="shared" ref="J55:J62" si="2">I55*($J$40+$J$48)</f>
        <v>439.414</v>
      </c>
      <c r="K55" s="33"/>
      <c r="L55" s="42"/>
      <c r="M55" s="41"/>
    </row>
    <row r="56" ht="12.75" customHeight="1">
      <c r="B56" s="25" t="s">
        <v>12</v>
      </c>
      <c r="C56" s="4" t="s">
        <v>57</v>
      </c>
      <c r="D56" s="5"/>
      <c r="E56" s="5"/>
      <c r="F56" s="5"/>
      <c r="G56" s="5"/>
      <c r="H56" s="6"/>
      <c r="I56" s="43">
        <v>0.025</v>
      </c>
      <c r="J56" s="28">
        <f t="shared" si="2"/>
        <v>54.92675</v>
      </c>
      <c r="K56" s="33"/>
      <c r="L56" s="40"/>
    </row>
    <row r="57" ht="12.75" customHeight="1">
      <c r="B57" s="25" t="s">
        <v>14</v>
      </c>
      <c r="C57" s="4" t="s">
        <v>58</v>
      </c>
      <c r="D57" s="5"/>
      <c r="E57" s="5"/>
      <c r="F57" s="5"/>
      <c r="G57" s="5"/>
      <c r="H57" s="6"/>
      <c r="I57" s="44">
        <v>0.03</v>
      </c>
      <c r="J57" s="28">
        <f t="shared" si="2"/>
        <v>65.9121</v>
      </c>
      <c r="K57" s="33"/>
      <c r="L57" s="40"/>
    </row>
    <row r="58" ht="12.75" customHeight="1">
      <c r="B58" s="25" t="s">
        <v>16</v>
      </c>
      <c r="C58" s="4" t="s">
        <v>59</v>
      </c>
      <c r="D58" s="5"/>
      <c r="E58" s="5"/>
      <c r="F58" s="5"/>
      <c r="G58" s="5"/>
      <c r="H58" s="6"/>
      <c r="I58" s="45">
        <v>0.015</v>
      </c>
      <c r="J58" s="28">
        <f t="shared" si="2"/>
        <v>32.95605</v>
      </c>
      <c r="K58" s="33"/>
    </row>
    <row r="59" ht="12.75" customHeight="1">
      <c r="B59" s="25" t="s">
        <v>19</v>
      </c>
      <c r="C59" s="4" t="s">
        <v>60</v>
      </c>
      <c r="D59" s="5"/>
      <c r="E59" s="5"/>
      <c r="F59" s="5"/>
      <c r="G59" s="5"/>
      <c r="H59" s="6"/>
      <c r="I59" s="35">
        <v>0.01</v>
      </c>
      <c r="J59" s="28">
        <f t="shared" si="2"/>
        <v>21.9707</v>
      </c>
      <c r="K59" s="33"/>
    </row>
    <row r="60" ht="12.75" customHeight="1">
      <c r="B60" s="25" t="s">
        <v>42</v>
      </c>
      <c r="C60" s="4" t="s">
        <v>61</v>
      </c>
      <c r="D60" s="5"/>
      <c r="E60" s="5"/>
      <c r="F60" s="5"/>
      <c r="G60" s="5"/>
      <c r="H60" s="6"/>
      <c r="I60" s="35">
        <v>0.006</v>
      </c>
      <c r="J60" s="28">
        <f t="shared" si="2"/>
        <v>13.18242</v>
      </c>
      <c r="K60" s="33"/>
    </row>
    <row r="61" ht="12.75" customHeight="1">
      <c r="B61" s="25" t="s">
        <v>62</v>
      </c>
      <c r="C61" s="4" t="s">
        <v>63</v>
      </c>
      <c r="D61" s="5"/>
      <c r="E61" s="5"/>
      <c r="F61" s="5"/>
      <c r="G61" s="5"/>
      <c r="H61" s="6"/>
      <c r="I61" s="35">
        <v>0.002</v>
      </c>
      <c r="J61" s="28">
        <f t="shared" si="2"/>
        <v>4.39414</v>
      </c>
      <c r="K61" s="33"/>
    </row>
    <row r="62" ht="12.75" customHeight="1">
      <c r="B62" s="25" t="s">
        <v>64</v>
      </c>
      <c r="C62" s="4" t="s">
        <v>65</v>
      </c>
      <c r="D62" s="5"/>
      <c r="E62" s="5"/>
      <c r="F62" s="5"/>
      <c r="G62" s="5"/>
      <c r="H62" s="6"/>
      <c r="I62" s="35">
        <v>0.08</v>
      </c>
      <c r="J62" s="28">
        <f t="shared" si="2"/>
        <v>175.7656</v>
      </c>
      <c r="K62" s="33"/>
    </row>
    <row r="63" ht="12.75" customHeight="1">
      <c r="B63" s="26" t="s">
        <v>66</v>
      </c>
      <c r="C63" s="5"/>
      <c r="D63" s="5"/>
      <c r="E63" s="5"/>
      <c r="F63" s="5"/>
      <c r="G63" s="5"/>
      <c r="H63" s="6"/>
      <c r="I63" s="37">
        <f>SUM(I55:I62)</f>
        <v>0.368</v>
      </c>
      <c r="J63" s="29">
        <f>TRUNC(SUM(J55:J62),2)</f>
        <v>808.52</v>
      </c>
      <c r="K63" s="33"/>
      <c r="L63" s="46"/>
    </row>
    <row r="64" ht="6.75" customHeight="1">
      <c r="B64" s="30"/>
      <c r="C64" s="30"/>
      <c r="D64" s="30"/>
      <c r="E64" s="30"/>
      <c r="F64" s="30"/>
      <c r="G64" s="30"/>
      <c r="H64" s="30"/>
      <c r="I64" s="38"/>
      <c r="J64" s="31"/>
      <c r="K64" s="33"/>
      <c r="L64" s="46"/>
    </row>
    <row r="65" ht="12.75" customHeight="1">
      <c r="B65" s="39" t="s">
        <v>294</v>
      </c>
      <c r="K65" s="33"/>
      <c r="L65" s="46"/>
    </row>
    <row r="66" ht="12.75" customHeight="1">
      <c r="B66" s="39" t="s">
        <v>295</v>
      </c>
      <c r="K66" s="33"/>
      <c r="L66" s="46"/>
    </row>
    <row r="67" ht="12.75" customHeight="1">
      <c r="B67" s="39" t="s">
        <v>296</v>
      </c>
      <c r="K67" s="33"/>
      <c r="L67" s="46"/>
    </row>
    <row r="68" ht="13.5" customHeight="1">
      <c r="B68" s="47"/>
      <c r="C68" s="47"/>
      <c r="D68" s="47"/>
      <c r="E68" s="47"/>
      <c r="F68" s="47"/>
      <c r="G68" s="47"/>
      <c r="H68" s="47"/>
      <c r="I68" s="47"/>
      <c r="J68" s="47"/>
      <c r="K68" s="33"/>
      <c r="L68" s="46"/>
    </row>
    <row r="69" ht="12.75" customHeight="1">
      <c r="B69" s="9" t="s">
        <v>70</v>
      </c>
      <c r="C69" s="5"/>
      <c r="D69" s="5"/>
      <c r="E69" s="5"/>
      <c r="F69" s="5"/>
      <c r="G69" s="5"/>
      <c r="H69" s="5"/>
      <c r="I69" s="5"/>
      <c r="J69" s="6"/>
      <c r="K69" s="33"/>
    </row>
    <row r="70" ht="12.75" customHeight="1">
      <c r="B70" s="26"/>
      <c r="C70" s="5"/>
      <c r="D70" s="5"/>
      <c r="E70" s="6"/>
      <c r="F70" s="48" t="s">
        <v>71</v>
      </c>
      <c r="G70" s="48" t="s">
        <v>72</v>
      </c>
      <c r="H70" s="48" t="s">
        <v>231</v>
      </c>
      <c r="I70" s="48" t="s">
        <v>74</v>
      </c>
      <c r="J70" s="50" t="s">
        <v>36</v>
      </c>
      <c r="K70" s="33"/>
    </row>
    <row r="71" ht="12.75" customHeight="1">
      <c r="B71" s="25" t="s">
        <v>10</v>
      </c>
      <c r="C71" s="4" t="s">
        <v>75</v>
      </c>
      <c r="D71" s="5"/>
      <c r="E71" s="6"/>
      <c r="F71" s="51">
        <v>3.5</v>
      </c>
      <c r="G71" s="10">
        <v>2.0</v>
      </c>
      <c r="H71" s="10">
        <v>22.0</v>
      </c>
      <c r="I71" s="52">
        <v>0.06</v>
      </c>
      <c r="J71" s="53">
        <f>($F$71*$G$71*$H$71)-$I$71*$J$34</f>
        <v>43.6354</v>
      </c>
      <c r="K71" s="33"/>
    </row>
    <row r="72" ht="12.75" customHeight="1">
      <c r="B72" s="25" t="s">
        <v>12</v>
      </c>
      <c r="C72" s="4" t="s">
        <v>76</v>
      </c>
      <c r="D72" s="5"/>
      <c r="E72" s="6"/>
      <c r="F72" s="51">
        <v>13.1</v>
      </c>
      <c r="G72" s="10">
        <v>1.0</v>
      </c>
      <c r="H72" s="10">
        <v>22.0</v>
      </c>
      <c r="I72" s="52">
        <v>0.2</v>
      </c>
      <c r="J72" s="53">
        <f>(F72*G72*H72)*(1-I72)</f>
        <v>230.56</v>
      </c>
      <c r="K72" s="33"/>
      <c r="L72" s="8"/>
    </row>
    <row r="73" ht="12.75" customHeight="1">
      <c r="B73" s="25" t="s">
        <v>14</v>
      </c>
      <c r="C73" s="4" t="s">
        <v>77</v>
      </c>
      <c r="D73" s="5"/>
      <c r="E73" s="6"/>
      <c r="F73" s="51">
        <v>113.0</v>
      </c>
      <c r="G73" s="10"/>
      <c r="H73" s="10"/>
      <c r="I73" s="52"/>
      <c r="J73" s="53">
        <f>F73</f>
        <v>113</v>
      </c>
      <c r="K73" s="33"/>
    </row>
    <row r="74" ht="12.75" customHeight="1">
      <c r="B74" s="25" t="s">
        <v>16</v>
      </c>
      <c r="C74" s="4" t="s">
        <v>43</v>
      </c>
      <c r="D74" s="5"/>
      <c r="E74" s="6"/>
      <c r="F74" s="51"/>
      <c r="G74" s="10"/>
      <c r="H74" s="10"/>
      <c r="I74" s="35"/>
      <c r="J74" s="54"/>
      <c r="K74" s="33"/>
    </row>
    <row r="75" ht="12.75" customHeight="1">
      <c r="B75" s="26" t="s">
        <v>78</v>
      </c>
      <c r="C75" s="5"/>
      <c r="D75" s="5"/>
      <c r="E75" s="5"/>
      <c r="F75" s="5"/>
      <c r="G75" s="5"/>
      <c r="H75" s="5"/>
      <c r="I75" s="6"/>
      <c r="J75" s="29">
        <f>TRUNC(SUM(J71:J74),2)</f>
        <v>387.19</v>
      </c>
      <c r="K75" s="33"/>
    </row>
    <row r="76" ht="12.75" customHeight="1">
      <c r="B76" s="30"/>
      <c r="C76" s="30"/>
      <c r="D76" s="30"/>
      <c r="E76" s="30"/>
      <c r="F76" s="30"/>
      <c r="G76" s="30"/>
      <c r="H76" s="30"/>
      <c r="I76" s="30"/>
      <c r="J76" s="31"/>
      <c r="K76" s="33"/>
    </row>
    <row r="77" ht="12.75" customHeight="1">
      <c r="B77" s="32" t="s">
        <v>297</v>
      </c>
      <c r="K77" s="33"/>
    </row>
    <row r="78" ht="30.0" customHeight="1">
      <c r="B78" s="39" t="s">
        <v>298</v>
      </c>
      <c r="K78" s="33"/>
    </row>
    <row r="79" ht="12.75" customHeight="1">
      <c r="A79" s="33"/>
      <c r="B79" s="55"/>
      <c r="C79" s="55"/>
      <c r="D79" s="55"/>
      <c r="E79" s="55"/>
      <c r="F79" s="55"/>
      <c r="G79" s="55"/>
      <c r="H79" s="55"/>
      <c r="I79" s="55"/>
      <c r="J79" s="55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2.75" customHeight="1">
      <c r="B80" s="24" t="s">
        <v>81</v>
      </c>
      <c r="C80" s="5"/>
      <c r="D80" s="5"/>
      <c r="E80" s="5"/>
      <c r="F80" s="5"/>
      <c r="G80" s="5"/>
      <c r="H80" s="5"/>
      <c r="I80" s="5"/>
      <c r="J80" s="6"/>
      <c r="K80" s="33"/>
    </row>
    <row r="81" ht="12.75" customHeight="1">
      <c r="B81" s="26" t="s">
        <v>82</v>
      </c>
      <c r="C81" s="5"/>
      <c r="D81" s="5"/>
      <c r="E81" s="5"/>
      <c r="F81" s="5"/>
      <c r="G81" s="5"/>
      <c r="H81" s="5"/>
      <c r="I81" s="6"/>
      <c r="J81" s="25" t="s">
        <v>36</v>
      </c>
      <c r="K81" s="33"/>
    </row>
    <row r="82" ht="12.75" customHeight="1">
      <c r="B82" s="25" t="s">
        <v>83</v>
      </c>
      <c r="C82" s="4" t="s">
        <v>84</v>
      </c>
      <c r="D82" s="5"/>
      <c r="E82" s="5"/>
      <c r="F82" s="5"/>
      <c r="G82" s="5"/>
      <c r="H82" s="5"/>
      <c r="I82" s="6"/>
      <c r="J82" s="28">
        <f>J48</f>
        <v>357.66</v>
      </c>
      <c r="K82" s="33"/>
    </row>
    <row r="83" ht="12.75" customHeight="1">
      <c r="B83" s="25" t="s">
        <v>85</v>
      </c>
      <c r="C83" s="4" t="s">
        <v>86</v>
      </c>
      <c r="D83" s="5"/>
      <c r="E83" s="5"/>
      <c r="F83" s="5"/>
      <c r="G83" s="5"/>
      <c r="H83" s="5"/>
      <c r="I83" s="6"/>
      <c r="J83" s="28">
        <f>J63</f>
        <v>808.52</v>
      </c>
      <c r="K83" s="33"/>
    </row>
    <row r="84" ht="12.75" customHeight="1">
      <c r="B84" s="25" t="s">
        <v>87</v>
      </c>
      <c r="C84" s="4" t="s">
        <v>88</v>
      </c>
      <c r="D84" s="5"/>
      <c r="E84" s="5"/>
      <c r="F84" s="5"/>
      <c r="G84" s="5"/>
      <c r="H84" s="5"/>
      <c r="I84" s="6"/>
      <c r="J84" s="28"/>
      <c r="K84" s="33"/>
    </row>
    <row r="85" ht="12.75" customHeight="1">
      <c r="B85" s="26" t="s">
        <v>89</v>
      </c>
      <c r="C85" s="5"/>
      <c r="D85" s="5"/>
      <c r="E85" s="5"/>
      <c r="F85" s="5"/>
      <c r="G85" s="5"/>
      <c r="H85" s="5"/>
      <c r="I85" s="6"/>
      <c r="J85" s="29">
        <f>TRUNC(SUM(J82:J84),2)</f>
        <v>1166.18</v>
      </c>
      <c r="K85" s="33"/>
    </row>
    <row r="86" ht="12.75" customHeight="1">
      <c r="B86" s="56"/>
      <c r="C86" s="56"/>
      <c r="D86" s="56"/>
      <c r="E86" s="56"/>
      <c r="F86" s="56"/>
      <c r="G86" s="56"/>
      <c r="H86" s="56"/>
      <c r="I86" s="56"/>
      <c r="J86" s="57"/>
      <c r="K86" s="33"/>
    </row>
    <row r="87" ht="12.75" customHeight="1">
      <c r="B87" s="24" t="s">
        <v>90</v>
      </c>
      <c r="C87" s="5"/>
      <c r="D87" s="5"/>
      <c r="E87" s="5"/>
      <c r="F87" s="5"/>
      <c r="G87" s="5"/>
      <c r="H87" s="5"/>
      <c r="I87" s="5"/>
      <c r="J87" s="6"/>
      <c r="K87" s="33"/>
    </row>
    <row r="88" ht="12.75" customHeight="1">
      <c r="B88" s="4" t="s">
        <v>91</v>
      </c>
      <c r="C88" s="5"/>
      <c r="D88" s="5"/>
      <c r="E88" s="5"/>
      <c r="F88" s="5"/>
      <c r="G88" s="5"/>
      <c r="H88" s="5"/>
      <c r="I88" s="5"/>
      <c r="J88" s="6"/>
      <c r="K88" s="33"/>
    </row>
    <row r="89" ht="12.75" customHeight="1">
      <c r="B89" s="26" t="s">
        <v>92</v>
      </c>
      <c r="C89" s="5"/>
      <c r="D89" s="5"/>
      <c r="E89" s="5"/>
      <c r="F89" s="5"/>
      <c r="G89" s="5"/>
      <c r="H89" s="5"/>
      <c r="I89" s="6"/>
      <c r="J89" s="25" t="s">
        <v>93</v>
      </c>
      <c r="K89" s="33"/>
    </row>
    <row r="90" ht="12.75" customHeight="1">
      <c r="B90" s="4" t="s">
        <v>94</v>
      </c>
      <c r="C90" s="5"/>
      <c r="D90" s="5"/>
      <c r="E90" s="5"/>
      <c r="F90" s="5"/>
      <c r="G90" s="5"/>
      <c r="H90" s="5"/>
      <c r="I90" s="6"/>
      <c r="J90" s="58">
        <v>0.49685</v>
      </c>
      <c r="K90" s="33"/>
    </row>
    <row r="91" ht="12.75" customHeight="1">
      <c r="B91" s="4" t="s">
        <v>95</v>
      </c>
      <c r="C91" s="5"/>
      <c r="D91" s="5"/>
      <c r="E91" s="5"/>
      <c r="F91" s="5"/>
      <c r="G91" s="5"/>
      <c r="H91" s="5"/>
      <c r="I91" s="6"/>
      <c r="J91" s="58">
        <v>0.49685</v>
      </c>
      <c r="K91" s="33"/>
    </row>
    <row r="92" ht="12.75" customHeight="1">
      <c r="B92" s="4" t="s">
        <v>96</v>
      </c>
      <c r="C92" s="5"/>
      <c r="D92" s="5"/>
      <c r="E92" s="5"/>
      <c r="F92" s="5"/>
      <c r="G92" s="5"/>
      <c r="H92" s="5"/>
      <c r="I92" s="6"/>
      <c r="J92" s="58">
        <v>0.0063</v>
      </c>
      <c r="K92" s="33"/>
    </row>
    <row r="93" ht="12.75" customHeight="1">
      <c r="B93" s="4" t="s">
        <v>97</v>
      </c>
      <c r="C93" s="5"/>
      <c r="D93" s="5"/>
      <c r="E93" s="5"/>
      <c r="F93" s="5"/>
      <c r="G93" s="5"/>
      <c r="H93" s="5"/>
      <c r="I93" s="6"/>
      <c r="J93" s="59">
        <f>SUM(J90:J92)</f>
        <v>1</v>
      </c>
      <c r="K93" s="33"/>
    </row>
    <row r="94" ht="6.75" customHeight="1">
      <c r="B94" s="9"/>
      <c r="C94" s="60"/>
      <c r="D94" s="60"/>
      <c r="E94" s="60"/>
      <c r="F94" s="60"/>
      <c r="G94" s="60"/>
      <c r="H94" s="60"/>
      <c r="I94" s="60"/>
      <c r="J94" s="61"/>
      <c r="K94" s="33"/>
    </row>
    <row r="95" ht="12.75" customHeight="1">
      <c r="B95" s="25">
        <v>3.0</v>
      </c>
      <c r="C95" s="26" t="s">
        <v>98</v>
      </c>
      <c r="D95" s="5"/>
      <c r="E95" s="5"/>
      <c r="F95" s="5"/>
      <c r="G95" s="5"/>
      <c r="H95" s="6"/>
      <c r="I95" s="50" t="s">
        <v>48</v>
      </c>
      <c r="J95" s="25" t="s">
        <v>36</v>
      </c>
      <c r="K95" s="33"/>
    </row>
    <row r="96" ht="12.75" customHeight="1">
      <c r="B96" s="25" t="s">
        <v>10</v>
      </c>
      <c r="C96" s="4" t="s">
        <v>99</v>
      </c>
      <c r="D96" s="5"/>
      <c r="E96" s="5"/>
      <c r="F96" s="5"/>
      <c r="G96" s="5"/>
      <c r="H96" s="6"/>
      <c r="I96" s="35">
        <f t="shared" ref="I96:I102" si="3">J96/$J$40</f>
        <v>0.04945490807</v>
      </c>
      <c r="J96" s="62">
        <f>(((($J$85-$J$83)+$J$40)/12)*$J$90)</f>
        <v>90.96785246</v>
      </c>
      <c r="K96" s="33"/>
      <c r="L96" s="63"/>
    </row>
    <row r="97" ht="12.75" customHeight="1">
      <c r="B97" s="25" t="s">
        <v>12</v>
      </c>
      <c r="C97" s="4" t="s">
        <v>100</v>
      </c>
      <c r="D97" s="5"/>
      <c r="E97" s="5"/>
      <c r="F97" s="5"/>
      <c r="G97" s="5"/>
      <c r="H97" s="6"/>
      <c r="I97" s="35">
        <f t="shared" si="3"/>
        <v>0.003956392646</v>
      </c>
      <c r="J97" s="62">
        <f>($J$62/12)*$J$90</f>
        <v>7.277428197</v>
      </c>
      <c r="K97" s="33"/>
      <c r="L97" s="63"/>
    </row>
    <row r="98" ht="12.75" customHeight="1">
      <c r="B98" s="25" t="s">
        <v>14</v>
      </c>
      <c r="C98" s="4" t="s">
        <v>101</v>
      </c>
      <c r="D98" s="5"/>
      <c r="E98" s="5"/>
      <c r="F98" s="5"/>
      <c r="G98" s="5"/>
      <c r="H98" s="6"/>
      <c r="I98" s="35">
        <f t="shared" si="3"/>
        <v>0.02373835587</v>
      </c>
      <c r="J98" s="62">
        <f>$J$62*0.5*$J$90</f>
        <v>43.66456918</v>
      </c>
      <c r="K98" s="33"/>
      <c r="L98" s="63"/>
    </row>
    <row r="99" ht="12.75" customHeight="1">
      <c r="B99" s="25" t="s">
        <v>16</v>
      </c>
      <c r="C99" s="4" t="s">
        <v>102</v>
      </c>
      <c r="D99" s="5"/>
      <c r="E99" s="5"/>
      <c r="F99" s="5"/>
      <c r="G99" s="5"/>
      <c r="H99" s="6"/>
      <c r="I99" s="35">
        <f t="shared" si="3"/>
        <v>0.04140416667</v>
      </c>
      <c r="J99" s="62">
        <f>(J40/12)*J91</f>
        <v>76.15923821</v>
      </c>
      <c r="K99" s="33"/>
      <c r="L99" s="63"/>
    </row>
    <row r="100" ht="12.75" customHeight="1">
      <c r="B100" s="25" t="s">
        <v>19</v>
      </c>
      <c r="C100" s="4" t="s">
        <v>103</v>
      </c>
      <c r="D100" s="5"/>
      <c r="E100" s="5"/>
      <c r="F100" s="5"/>
      <c r="G100" s="5"/>
      <c r="H100" s="6"/>
      <c r="I100" s="35">
        <f t="shared" si="3"/>
        <v>0.02625010796</v>
      </c>
      <c r="J100" s="28">
        <f>(J85/12)*J91</f>
        <v>48.28471108</v>
      </c>
      <c r="K100" s="33"/>
    </row>
    <row r="101" ht="12.75" customHeight="1">
      <c r="B101" s="25" t="s">
        <v>42</v>
      </c>
      <c r="C101" s="4" t="s">
        <v>104</v>
      </c>
      <c r="D101" s="5"/>
      <c r="E101" s="5"/>
      <c r="F101" s="5"/>
      <c r="G101" s="5"/>
      <c r="H101" s="6"/>
      <c r="I101" s="35">
        <f t="shared" si="3"/>
        <v>0.02373835587</v>
      </c>
      <c r="J101" s="28">
        <f>(J62*0.5)*J91</f>
        <v>43.66456918</v>
      </c>
      <c r="K101" s="33"/>
    </row>
    <row r="102" ht="12.75" customHeight="1">
      <c r="B102" s="25" t="s">
        <v>62</v>
      </c>
      <c r="C102" s="4" t="s">
        <v>105</v>
      </c>
      <c r="D102" s="5"/>
      <c r="E102" s="5"/>
      <c r="F102" s="5"/>
      <c r="G102" s="5"/>
      <c r="H102" s="6"/>
      <c r="I102" s="35">
        <f t="shared" si="3"/>
        <v>-0.001224989535</v>
      </c>
      <c r="J102" s="28">
        <f>-J82*J92</f>
        <v>-2.253258</v>
      </c>
      <c r="K102" s="33"/>
    </row>
    <row r="103" ht="12.75" customHeight="1">
      <c r="B103" s="26" t="s">
        <v>106</v>
      </c>
      <c r="C103" s="5"/>
      <c r="D103" s="5"/>
      <c r="E103" s="5"/>
      <c r="F103" s="5"/>
      <c r="G103" s="5"/>
      <c r="H103" s="6"/>
      <c r="I103" s="37">
        <f>TRUNC(SUM(I96:I101),4)</f>
        <v>0.1685</v>
      </c>
      <c r="J103" s="29">
        <f>TRUNC(SUM(J96:J101),2)</f>
        <v>310.01</v>
      </c>
      <c r="K103" s="33"/>
    </row>
    <row r="104" ht="7.5" customHeight="1">
      <c r="B104" s="30"/>
      <c r="C104" s="30"/>
      <c r="D104" s="30"/>
      <c r="E104" s="30"/>
      <c r="F104" s="30"/>
      <c r="G104" s="30"/>
      <c r="H104" s="30"/>
      <c r="I104" s="38"/>
      <c r="J104" s="31"/>
      <c r="K104" s="33"/>
    </row>
    <row r="105" ht="28.5" customHeight="1">
      <c r="B105" s="64" t="s">
        <v>299</v>
      </c>
      <c r="K105" s="33"/>
    </row>
    <row r="106" ht="38.25" customHeight="1">
      <c r="B106" s="64" t="s">
        <v>300</v>
      </c>
      <c r="K106" s="33"/>
    </row>
    <row r="107" ht="24.75" customHeight="1">
      <c r="B107" s="64" t="s">
        <v>301</v>
      </c>
      <c r="K107" s="33"/>
    </row>
    <row r="108" ht="12.75" customHeight="1">
      <c r="B108" s="64" t="s">
        <v>302</v>
      </c>
      <c r="K108" s="33"/>
    </row>
    <row r="109" ht="38.25" customHeight="1">
      <c r="B109" s="64" t="s">
        <v>303</v>
      </c>
      <c r="K109" s="33"/>
    </row>
    <row r="110" ht="12.75" customHeight="1">
      <c r="B110" s="65" t="s">
        <v>304</v>
      </c>
      <c r="K110" s="33"/>
    </row>
    <row r="111" ht="38.25" customHeight="1">
      <c r="B111" s="66" t="s">
        <v>305</v>
      </c>
      <c r="K111" s="33"/>
    </row>
    <row r="112" ht="12.75" customHeight="1">
      <c r="B112" s="24" t="s">
        <v>114</v>
      </c>
      <c r="C112" s="5"/>
      <c r="D112" s="5"/>
      <c r="E112" s="5"/>
      <c r="F112" s="5"/>
      <c r="G112" s="5"/>
      <c r="H112" s="5"/>
      <c r="I112" s="5"/>
      <c r="J112" s="6"/>
      <c r="K112" s="33"/>
    </row>
    <row r="113" ht="12.75" customHeight="1">
      <c r="B113" s="4" t="s">
        <v>115</v>
      </c>
      <c r="C113" s="5"/>
      <c r="D113" s="5"/>
      <c r="E113" s="5"/>
      <c r="F113" s="5"/>
      <c r="G113" s="5"/>
      <c r="H113" s="5"/>
      <c r="I113" s="5"/>
      <c r="J113" s="6"/>
      <c r="K113" s="33"/>
    </row>
    <row r="114" ht="12.75" customHeight="1">
      <c r="B114" s="67" t="s">
        <v>116</v>
      </c>
      <c r="C114" s="6"/>
      <c r="D114" s="67" t="s">
        <v>117</v>
      </c>
      <c r="E114" s="6"/>
      <c r="F114" s="67" t="s">
        <v>118</v>
      </c>
      <c r="G114" s="6"/>
      <c r="H114" s="67" t="s">
        <v>119</v>
      </c>
      <c r="I114" s="6"/>
      <c r="J114" s="68" t="s">
        <v>120</v>
      </c>
      <c r="K114" s="33"/>
    </row>
    <row r="115" ht="13.5" customHeight="1">
      <c r="B115" s="69" t="s">
        <v>121</v>
      </c>
      <c r="C115" s="6"/>
      <c r="D115" s="70"/>
      <c r="E115" s="6"/>
      <c r="F115" s="71">
        <v>30.0</v>
      </c>
      <c r="G115" s="6"/>
      <c r="H115" s="72">
        <f>(252/365)</f>
        <v>0.6904109589</v>
      </c>
      <c r="I115" s="6"/>
      <c r="J115" s="73">
        <f t="shared" ref="J115:J126" si="4">D115*F115*H115</f>
        <v>0</v>
      </c>
      <c r="K115" s="33"/>
    </row>
    <row r="116" ht="12.75" customHeight="1">
      <c r="B116" s="69" t="s">
        <v>122</v>
      </c>
      <c r="C116" s="6"/>
      <c r="D116" s="70"/>
      <c r="E116" s="6"/>
      <c r="F116" s="71">
        <v>1.0</v>
      </c>
      <c r="G116" s="6"/>
      <c r="H116" s="72">
        <v>1.0</v>
      </c>
      <c r="I116" s="6"/>
      <c r="J116" s="73">
        <f t="shared" si="4"/>
        <v>0</v>
      </c>
      <c r="K116" s="33"/>
    </row>
    <row r="117" ht="12.75" customHeight="1">
      <c r="B117" s="69" t="s">
        <v>123</v>
      </c>
      <c r="C117" s="6"/>
      <c r="D117" s="70"/>
      <c r="E117" s="6"/>
      <c r="F117" s="71">
        <v>15.0</v>
      </c>
      <c r="G117" s="6"/>
      <c r="H117" s="72">
        <f t="shared" ref="H117:H118" si="5">(252/365)</f>
        <v>0.6904109589</v>
      </c>
      <c r="I117" s="6"/>
      <c r="J117" s="73">
        <f t="shared" si="4"/>
        <v>0</v>
      </c>
      <c r="K117" s="33"/>
    </row>
    <row r="118" ht="12.75" customHeight="1">
      <c r="B118" s="69" t="s">
        <v>124</v>
      </c>
      <c r="C118" s="6"/>
      <c r="D118" s="70"/>
      <c r="E118" s="6"/>
      <c r="F118" s="71">
        <v>5.0</v>
      </c>
      <c r="G118" s="6"/>
      <c r="H118" s="72">
        <f t="shared" si="5"/>
        <v>0.6904109589</v>
      </c>
      <c r="I118" s="6"/>
      <c r="J118" s="73">
        <f t="shared" si="4"/>
        <v>0</v>
      </c>
      <c r="K118" s="33"/>
    </row>
    <row r="119" ht="12.75" customHeight="1">
      <c r="B119" s="69" t="s">
        <v>125</v>
      </c>
      <c r="C119" s="6"/>
      <c r="D119" s="70"/>
      <c r="E119" s="6"/>
      <c r="F119" s="71">
        <v>2.0</v>
      </c>
      <c r="G119" s="6"/>
      <c r="H119" s="72">
        <v>1.0</v>
      </c>
      <c r="I119" s="6"/>
      <c r="J119" s="73">
        <f t="shared" si="4"/>
        <v>0</v>
      </c>
      <c r="K119" s="33"/>
    </row>
    <row r="120" ht="12.75" customHeight="1">
      <c r="B120" s="69" t="s">
        <v>126</v>
      </c>
      <c r="C120" s="6"/>
      <c r="D120" s="70"/>
      <c r="E120" s="6"/>
      <c r="F120" s="71">
        <v>2.0</v>
      </c>
      <c r="G120" s="6"/>
      <c r="H120" s="72">
        <f>(252/365)</f>
        <v>0.6904109589</v>
      </c>
      <c r="I120" s="6"/>
      <c r="J120" s="73">
        <f t="shared" si="4"/>
        <v>0</v>
      </c>
      <c r="K120" s="33"/>
    </row>
    <row r="121" ht="12.75" customHeight="1">
      <c r="B121" s="69" t="s">
        <v>127</v>
      </c>
      <c r="C121" s="6"/>
      <c r="D121" s="70"/>
      <c r="E121" s="6"/>
      <c r="F121" s="71">
        <v>3.0</v>
      </c>
      <c r="G121" s="6"/>
      <c r="H121" s="72">
        <v>1.0</v>
      </c>
      <c r="I121" s="6"/>
      <c r="J121" s="73">
        <f t="shared" si="4"/>
        <v>0</v>
      </c>
      <c r="K121" s="33"/>
    </row>
    <row r="122" ht="12.75" customHeight="1">
      <c r="B122" s="69" t="s">
        <v>128</v>
      </c>
      <c r="C122" s="6"/>
      <c r="D122" s="70"/>
      <c r="E122" s="6"/>
      <c r="F122" s="71">
        <v>1.0</v>
      </c>
      <c r="G122" s="6"/>
      <c r="H122" s="72">
        <v>1.0</v>
      </c>
      <c r="I122" s="6"/>
      <c r="J122" s="73">
        <f t="shared" si="4"/>
        <v>0</v>
      </c>
      <c r="K122" s="33"/>
    </row>
    <row r="123" ht="12.75" customHeight="1">
      <c r="B123" s="69" t="s">
        <v>129</v>
      </c>
      <c r="C123" s="6"/>
      <c r="D123" s="70"/>
      <c r="E123" s="6"/>
      <c r="F123" s="71">
        <v>1.0</v>
      </c>
      <c r="G123" s="6"/>
      <c r="H123" s="72">
        <v>1.0</v>
      </c>
      <c r="I123" s="6"/>
      <c r="J123" s="73">
        <f t="shared" si="4"/>
        <v>0</v>
      </c>
      <c r="K123" s="33"/>
    </row>
    <row r="124" ht="12.75" customHeight="1">
      <c r="B124" s="69" t="s">
        <v>130</v>
      </c>
      <c r="C124" s="6"/>
      <c r="D124" s="70"/>
      <c r="E124" s="6"/>
      <c r="F124" s="71">
        <v>20.0</v>
      </c>
      <c r="G124" s="6"/>
      <c r="H124" s="72">
        <f t="shared" ref="H124:H125" si="6">(252/365)</f>
        <v>0.6904109589</v>
      </c>
      <c r="I124" s="6"/>
      <c r="J124" s="73">
        <f t="shared" si="4"/>
        <v>0</v>
      </c>
      <c r="K124" s="33"/>
    </row>
    <row r="125" ht="12.75" customHeight="1">
      <c r="B125" s="69" t="s">
        <v>131</v>
      </c>
      <c r="C125" s="6"/>
      <c r="D125" s="70"/>
      <c r="E125" s="6"/>
      <c r="F125" s="71">
        <v>180.0</v>
      </c>
      <c r="G125" s="6"/>
      <c r="H125" s="72">
        <f t="shared" si="6"/>
        <v>0.6904109589</v>
      </c>
      <c r="I125" s="6"/>
      <c r="J125" s="73">
        <f t="shared" si="4"/>
        <v>0</v>
      </c>
      <c r="K125" s="33"/>
    </row>
    <row r="126" ht="12.75" customHeight="1">
      <c r="B126" s="69" t="s">
        <v>132</v>
      </c>
      <c r="C126" s="6"/>
      <c r="D126" s="70"/>
      <c r="E126" s="6"/>
      <c r="F126" s="71">
        <v>6.0</v>
      </c>
      <c r="G126" s="6"/>
      <c r="H126" s="72">
        <v>1.0</v>
      </c>
      <c r="I126" s="6"/>
      <c r="J126" s="73">
        <f t="shared" si="4"/>
        <v>0</v>
      </c>
      <c r="K126" s="33"/>
    </row>
    <row r="127" ht="12.75" customHeight="1">
      <c r="B127" s="74" t="s">
        <v>133</v>
      </c>
      <c r="C127" s="5"/>
      <c r="D127" s="5"/>
      <c r="E127" s="5"/>
      <c r="F127" s="5"/>
      <c r="G127" s="5"/>
      <c r="H127" s="5"/>
      <c r="I127" s="6"/>
      <c r="J127" s="73">
        <f>SUM(J115:J126)</f>
        <v>0</v>
      </c>
      <c r="K127" s="33"/>
    </row>
    <row r="128" ht="12.75" customHeight="1">
      <c r="B128" s="75"/>
      <c r="C128" s="75"/>
      <c r="D128" s="76"/>
      <c r="E128" s="76"/>
      <c r="F128" s="77"/>
      <c r="G128" s="77"/>
      <c r="H128" s="78"/>
      <c r="I128" s="78"/>
      <c r="J128" s="79"/>
      <c r="K128" s="33"/>
    </row>
    <row r="129" ht="12.75" customHeight="1">
      <c r="B129" s="16" t="s">
        <v>134</v>
      </c>
      <c r="C129" s="5"/>
      <c r="D129" s="5"/>
      <c r="E129" s="5"/>
      <c r="F129" s="5"/>
      <c r="G129" s="6"/>
      <c r="H129" s="33"/>
      <c r="I129" s="33"/>
      <c r="J129" s="33"/>
      <c r="K129" s="33"/>
    </row>
    <row r="130" ht="12.75" customHeight="1">
      <c r="B130" s="74" t="s">
        <v>135</v>
      </c>
      <c r="C130" s="6"/>
      <c r="D130" s="74" t="s">
        <v>136</v>
      </c>
      <c r="E130" s="6"/>
      <c r="F130" s="74" t="s">
        <v>137</v>
      </c>
      <c r="G130" s="6"/>
      <c r="K130" s="33"/>
    </row>
    <row r="131" ht="12.75" customHeight="1">
      <c r="B131" s="80">
        <f>J40+J85+J103</f>
        <v>3315.6</v>
      </c>
      <c r="C131" s="6"/>
      <c r="D131" s="74">
        <v>30.0</v>
      </c>
      <c r="E131" s="6"/>
      <c r="F131" s="80">
        <f>B131/D131</f>
        <v>110.52</v>
      </c>
      <c r="G131" s="6"/>
      <c r="H131" s="81"/>
      <c r="I131" s="81"/>
      <c r="J131" s="81"/>
      <c r="K131" s="33"/>
    </row>
    <row r="132" ht="12.75" customHeight="1">
      <c r="B132" s="82"/>
      <c r="C132" s="82"/>
      <c r="D132" s="82"/>
      <c r="E132" s="81"/>
      <c r="F132" s="83"/>
      <c r="G132" s="83"/>
      <c r="H132" s="84"/>
      <c r="I132" s="84"/>
      <c r="J132" s="85"/>
      <c r="K132" s="33"/>
    </row>
    <row r="133" ht="36.0" customHeight="1">
      <c r="B133" s="64" t="s">
        <v>306</v>
      </c>
      <c r="K133" s="33"/>
    </row>
    <row r="134" ht="25.5" customHeight="1">
      <c r="B134" s="64" t="s">
        <v>307</v>
      </c>
      <c r="K134" s="33"/>
    </row>
    <row r="135" ht="12.75" customHeight="1">
      <c r="B135" s="64" t="s">
        <v>308</v>
      </c>
      <c r="K135" s="33"/>
    </row>
    <row r="136" ht="12.75" customHeight="1">
      <c r="B136" s="64" t="s">
        <v>309</v>
      </c>
      <c r="K136" s="33"/>
    </row>
    <row r="137" ht="12.75" customHeight="1">
      <c r="B137" s="64" t="s">
        <v>310</v>
      </c>
      <c r="K137" s="33"/>
    </row>
    <row r="138" ht="12.75" customHeight="1">
      <c r="B138" s="82"/>
      <c r="C138" s="82"/>
      <c r="D138" s="81"/>
      <c r="E138" s="81"/>
      <c r="F138" s="83"/>
      <c r="G138" s="83"/>
      <c r="H138" s="84"/>
      <c r="I138" s="84"/>
      <c r="J138" s="85"/>
      <c r="K138" s="33"/>
    </row>
    <row r="139" ht="12.75" customHeight="1">
      <c r="B139" s="9" t="s">
        <v>143</v>
      </c>
      <c r="C139" s="5"/>
      <c r="D139" s="5"/>
      <c r="E139" s="5"/>
      <c r="F139" s="5"/>
      <c r="G139" s="5"/>
      <c r="H139" s="6"/>
      <c r="I139" s="50" t="s">
        <v>48</v>
      </c>
      <c r="J139" s="25" t="s">
        <v>36</v>
      </c>
      <c r="K139" s="33"/>
    </row>
    <row r="140" ht="12.75" customHeight="1">
      <c r="B140" s="86"/>
      <c r="C140" s="9"/>
      <c r="D140" s="60"/>
      <c r="E140" s="60"/>
      <c r="F140" s="87"/>
      <c r="G140" s="88" t="s">
        <v>137</v>
      </c>
      <c r="H140" s="16" t="s">
        <v>144</v>
      </c>
      <c r="I140" s="50"/>
      <c r="J140" s="61"/>
      <c r="K140" s="33"/>
    </row>
    <row r="141" ht="12.75" customHeight="1">
      <c r="B141" s="25" t="s">
        <v>10</v>
      </c>
      <c r="C141" s="89" t="s">
        <v>145</v>
      </c>
      <c r="D141" s="5"/>
      <c r="E141" s="5"/>
      <c r="F141" s="6"/>
      <c r="G141" s="90">
        <f>F131</f>
        <v>110.52</v>
      </c>
      <c r="H141" s="91">
        <v>1.0</v>
      </c>
      <c r="I141" s="43">
        <f t="shared" ref="I141:I146" si="7">J141/$J$40</f>
        <v>0.005007040301</v>
      </c>
      <c r="J141" s="62">
        <f t="shared" ref="J141:J146" si="8">($G$141*H141)/12</f>
        <v>9.21</v>
      </c>
      <c r="K141" s="33"/>
    </row>
    <row r="142" ht="12.75" customHeight="1">
      <c r="B142" s="25" t="s">
        <v>12</v>
      </c>
      <c r="C142" s="89" t="s">
        <v>146</v>
      </c>
      <c r="D142" s="5"/>
      <c r="E142" s="5"/>
      <c r="F142" s="6"/>
      <c r="G142" s="92"/>
      <c r="H142" s="91">
        <v>1.0</v>
      </c>
      <c r="I142" s="43">
        <f t="shared" si="7"/>
        <v>0.005007040301</v>
      </c>
      <c r="J142" s="62">
        <f t="shared" si="8"/>
        <v>9.21</v>
      </c>
      <c r="K142" s="33"/>
    </row>
    <row r="143" ht="12.75" customHeight="1">
      <c r="B143" s="25" t="s">
        <v>14</v>
      </c>
      <c r="C143" s="89" t="s">
        <v>147</v>
      </c>
      <c r="D143" s="5"/>
      <c r="E143" s="5"/>
      <c r="F143" s="6"/>
      <c r="G143" s="92"/>
      <c r="H143" s="91">
        <v>1.0</v>
      </c>
      <c r="I143" s="43">
        <f t="shared" si="7"/>
        <v>0.005007040301</v>
      </c>
      <c r="J143" s="62">
        <f t="shared" si="8"/>
        <v>9.21</v>
      </c>
      <c r="K143" s="33"/>
    </row>
    <row r="144" ht="12.75" customHeight="1">
      <c r="B144" s="25" t="s">
        <v>16</v>
      </c>
      <c r="C144" s="89" t="s">
        <v>311</v>
      </c>
      <c r="D144" s="5"/>
      <c r="E144" s="5"/>
      <c r="F144" s="6"/>
      <c r="G144" s="92"/>
      <c r="H144" s="91">
        <v>1.0</v>
      </c>
      <c r="I144" s="43">
        <f t="shared" si="7"/>
        <v>0.005007040301</v>
      </c>
      <c r="J144" s="62">
        <f t="shared" si="8"/>
        <v>9.21</v>
      </c>
      <c r="K144" s="33"/>
    </row>
    <row r="145" ht="12.75" customHeight="1">
      <c r="B145" s="25" t="s">
        <v>19</v>
      </c>
      <c r="C145" s="89" t="s">
        <v>149</v>
      </c>
      <c r="D145" s="5"/>
      <c r="E145" s="5"/>
      <c r="F145" s="6"/>
      <c r="G145" s="92"/>
      <c r="H145" s="91">
        <v>1.0</v>
      </c>
      <c r="I145" s="43">
        <f t="shared" si="7"/>
        <v>0.005007040301</v>
      </c>
      <c r="J145" s="62">
        <f t="shared" si="8"/>
        <v>9.21</v>
      </c>
      <c r="K145" s="33"/>
    </row>
    <row r="146" ht="12.75" customHeight="1">
      <c r="B146" s="25" t="s">
        <v>42</v>
      </c>
      <c r="C146" s="89" t="s">
        <v>150</v>
      </c>
      <c r="D146" s="5"/>
      <c r="E146" s="5"/>
      <c r="F146" s="6"/>
      <c r="G146" s="93"/>
      <c r="H146" s="91">
        <v>1.0</v>
      </c>
      <c r="I146" s="43">
        <f t="shared" si="7"/>
        <v>0.005007040301</v>
      </c>
      <c r="J146" s="62">
        <f t="shared" si="8"/>
        <v>9.21</v>
      </c>
      <c r="K146" s="33"/>
    </row>
    <row r="147" ht="12.75" customHeight="1">
      <c r="B147" s="26" t="s">
        <v>151</v>
      </c>
      <c r="C147" s="5"/>
      <c r="D147" s="5"/>
      <c r="E147" s="5"/>
      <c r="F147" s="5"/>
      <c r="G147" s="5"/>
      <c r="H147" s="6"/>
      <c r="I147" s="37">
        <f>TRUNC(SUM(I141:I146),4)</f>
        <v>0.03</v>
      </c>
      <c r="J147" s="29">
        <f>TRUNC(SUM(J141:J146),2)</f>
        <v>55.26</v>
      </c>
      <c r="K147" s="33"/>
    </row>
    <row r="148" ht="8.25" customHeight="1">
      <c r="B148" s="56"/>
      <c r="C148" s="56"/>
      <c r="D148" s="56"/>
      <c r="E148" s="56"/>
      <c r="F148" s="56"/>
      <c r="G148" s="56"/>
      <c r="H148" s="56"/>
      <c r="I148" s="95"/>
      <c r="J148" s="57"/>
      <c r="K148" s="33"/>
    </row>
    <row r="149" ht="31.5" customHeight="1">
      <c r="B149" s="39" t="s">
        <v>312</v>
      </c>
      <c r="K149" s="33"/>
    </row>
    <row r="150" ht="10.5" customHeight="1">
      <c r="B150" s="47"/>
      <c r="C150" s="47"/>
      <c r="D150" s="47"/>
      <c r="E150" s="47"/>
      <c r="F150" s="47"/>
      <c r="G150" s="47"/>
      <c r="H150" s="47"/>
      <c r="I150" s="47"/>
      <c r="J150" s="47"/>
      <c r="K150" s="33"/>
    </row>
    <row r="151" ht="12.75" customHeight="1">
      <c r="B151" s="30"/>
      <c r="C151" s="30"/>
      <c r="D151" s="30"/>
      <c r="E151" s="30"/>
      <c r="F151" s="30"/>
      <c r="G151" s="30"/>
      <c r="H151" s="30"/>
      <c r="I151" s="38"/>
      <c r="J151" s="31"/>
      <c r="K151" s="33"/>
    </row>
    <row r="152" ht="12.75" customHeight="1">
      <c r="B152" s="24" t="s">
        <v>153</v>
      </c>
      <c r="C152" s="5"/>
      <c r="D152" s="5"/>
      <c r="E152" s="5"/>
      <c r="F152" s="5"/>
      <c r="G152" s="5"/>
      <c r="H152" s="5"/>
      <c r="I152" s="5"/>
      <c r="J152" s="6"/>
      <c r="K152" s="33"/>
    </row>
    <row r="153" ht="12.75" customHeight="1">
      <c r="B153" s="9" t="s">
        <v>154</v>
      </c>
      <c r="C153" s="5"/>
      <c r="D153" s="5"/>
      <c r="E153" s="5"/>
      <c r="F153" s="5"/>
      <c r="G153" s="5"/>
      <c r="H153" s="5"/>
      <c r="I153" s="6"/>
      <c r="J153" s="25" t="s">
        <v>36</v>
      </c>
      <c r="K153" s="33"/>
    </row>
    <row r="154" ht="12.75" customHeight="1">
      <c r="B154" s="25" t="s">
        <v>155</v>
      </c>
      <c r="C154" s="4" t="s">
        <v>156</v>
      </c>
      <c r="D154" s="5"/>
      <c r="E154" s="5"/>
      <c r="F154" s="5"/>
      <c r="G154" s="5"/>
      <c r="H154" s="5"/>
      <c r="I154" s="6"/>
      <c r="J154" s="28">
        <f>J147</f>
        <v>55.26</v>
      </c>
      <c r="K154" s="33"/>
    </row>
    <row r="155" ht="12.75" customHeight="1">
      <c r="B155" s="25" t="s">
        <v>157</v>
      </c>
      <c r="C155" s="4" t="s">
        <v>158</v>
      </c>
      <c r="D155" s="5"/>
      <c r="E155" s="5"/>
      <c r="F155" s="5"/>
      <c r="G155" s="5"/>
      <c r="H155" s="5"/>
      <c r="I155" s="6"/>
      <c r="J155" s="28">
        <v>0.0</v>
      </c>
      <c r="K155" s="33"/>
    </row>
    <row r="156" ht="12.75" customHeight="1">
      <c r="B156" s="26" t="s">
        <v>159</v>
      </c>
      <c r="C156" s="5"/>
      <c r="D156" s="5"/>
      <c r="E156" s="5"/>
      <c r="F156" s="5"/>
      <c r="G156" s="5"/>
      <c r="H156" s="5"/>
      <c r="I156" s="6"/>
      <c r="J156" s="29">
        <f>SUM(J154:J155)</f>
        <v>55.26</v>
      </c>
      <c r="K156" s="33"/>
    </row>
    <row r="157" ht="12.75" customHeight="1">
      <c r="B157" s="56"/>
      <c r="C157" s="56"/>
      <c r="D157" s="56"/>
      <c r="E157" s="56"/>
      <c r="F157" s="56"/>
      <c r="G157" s="56"/>
      <c r="H157" s="56"/>
      <c r="I157" s="56"/>
      <c r="J157" s="57"/>
      <c r="K157" s="33"/>
    </row>
    <row r="158" ht="12.75" customHeight="1">
      <c r="B158" s="9" t="s">
        <v>248</v>
      </c>
      <c r="C158" s="5"/>
      <c r="D158" s="5"/>
      <c r="E158" s="5"/>
      <c r="F158" s="5"/>
      <c r="G158" s="5"/>
      <c r="H158" s="5"/>
      <c r="I158" s="5"/>
      <c r="J158" s="6"/>
      <c r="K158" s="33"/>
    </row>
    <row r="159" ht="12.75" customHeight="1">
      <c r="B159" s="4"/>
      <c r="C159" s="5"/>
      <c r="D159" s="6"/>
      <c r="E159" s="16" t="s">
        <v>161</v>
      </c>
      <c r="F159" s="6"/>
      <c r="G159" s="96" t="s">
        <v>93</v>
      </c>
      <c r="H159" s="94" t="s">
        <v>249</v>
      </c>
      <c r="I159" s="16" t="s">
        <v>250</v>
      </c>
      <c r="J159" s="6"/>
      <c r="K159" s="33"/>
    </row>
    <row r="160" ht="12.75" customHeight="1">
      <c r="B160" s="4"/>
      <c r="C160" s="5"/>
      <c r="D160" s="6"/>
      <c r="E160" s="91">
        <f>J40+J85+J103+J127</f>
        <v>3315.6</v>
      </c>
      <c r="F160" s="6"/>
      <c r="G160" s="97">
        <v>0.0161</v>
      </c>
      <c r="H160" s="28"/>
      <c r="I160" s="91">
        <f>E160*G160</f>
        <v>53.38116</v>
      </c>
      <c r="J160" s="6"/>
      <c r="K160" s="33"/>
    </row>
    <row r="161" ht="12.75" customHeight="1">
      <c r="B161" s="16" t="s">
        <v>163</v>
      </c>
      <c r="C161" s="5"/>
      <c r="D161" s="5"/>
      <c r="E161" s="5"/>
      <c r="F161" s="5"/>
      <c r="G161" s="5"/>
      <c r="H161" s="6"/>
      <c r="I161" s="91">
        <f>SUM(I160:J160)</f>
        <v>53.38116</v>
      </c>
      <c r="J161" s="6"/>
      <c r="K161" s="33"/>
    </row>
    <row r="162" ht="11.25" customHeight="1">
      <c r="B162" s="30"/>
      <c r="C162" s="30"/>
      <c r="D162" s="30"/>
      <c r="E162" s="30"/>
      <c r="F162" s="30"/>
      <c r="G162" s="30"/>
      <c r="H162" s="30"/>
      <c r="I162" s="30"/>
      <c r="J162" s="31"/>
      <c r="K162" s="33"/>
    </row>
    <row r="163" ht="39.0" customHeight="1">
      <c r="B163" s="64" t="s">
        <v>313</v>
      </c>
      <c r="K163" s="33"/>
    </row>
    <row r="164" ht="12.75" customHeight="1">
      <c r="B164" s="82"/>
      <c r="C164" s="82"/>
      <c r="D164" s="82"/>
      <c r="E164" s="82"/>
      <c r="F164" s="82"/>
      <c r="G164" s="82"/>
      <c r="H164" s="82"/>
      <c r="I164" s="82"/>
      <c r="J164" s="82"/>
      <c r="K164" s="33"/>
    </row>
    <row r="165" ht="12.75" customHeight="1">
      <c r="B165" s="82"/>
      <c r="C165" s="82"/>
      <c r="D165" s="82"/>
      <c r="E165" s="82"/>
      <c r="F165" s="82"/>
      <c r="G165" s="82"/>
      <c r="H165" s="82"/>
      <c r="I165" s="82"/>
      <c r="J165" s="82"/>
      <c r="K165" s="33"/>
    </row>
    <row r="166" ht="12.75" customHeight="1">
      <c r="B166" s="24" t="s">
        <v>171</v>
      </c>
      <c r="C166" s="5"/>
      <c r="D166" s="5"/>
      <c r="E166" s="5"/>
      <c r="F166" s="5"/>
      <c r="G166" s="5"/>
      <c r="H166" s="5"/>
      <c r="I166" s="5"/>
      <c r="J166" s="6"/>
      <c r="K166" s="33"/>
    </row>
    <row r="167" ht="12.75" customHeight="1">
      <c r="B167" s="25">
        <v>5.0</v>
      </c>
      <c r="C167" s="26" t="s">
        <v>172</v>
      </c>
      <c r="D167" s="5"/>
      <c r="E167" s="5"/>
      <c r="F167" s="5"/>
      <c r="G167" s="5"/>
      <c r="H167" s="6"/>
      <c r="I167" s="25"/>
      <c r="J167" s="25" t="s">
        <v>36</v>
      </c>
      <c r="K167" s="33"/>
    </row>
    <row r="168" ht="12.75" customHeight="1">
      <c r="B168" s="25" t="s">
        <v>10</v>
      </c>
      <c r="C168" s="104" t="s">
        <v>173</v>
      </c>
      <c r="D168" s="5"/>
      <c r="E168" s="5"/>
      <c r="F168" s="5"/>
      <c r="G168" s="5"/>
      <c r="H168" s="6"/>
      <c r="I168" s="10" t="s">
        <v>174</v>
      </c>
      <c r="J168" s="105">
        <f>UNIFORMES!E9</f>
        <v>55.195</v>
      </c>
      <c r="K168" s="33"/>
      <c r="P168" s="33"/>
    </row>
    <row r="169" ht="12.75" customHeight="1">
      <c r="B169" s="25" t="s">
        <v>12</v>
      </c>
      <c r="C169" s="104" t="s">
        <v>175</v>
      </c>
      <c r="D169" s="5"/>
      <c r="E169" s="5"/>
      <c r="F169" s="5"/>
      <c r="G169" s="5"/>
      <c r="H169" s="6"/>
      <c r="I169" s="16" t="s">
        <v>174</v>
      </c>
      <c r="J169" s="28">
        <f>FERRAMENTAS!F68</f>
        <v>24.62845833</v>
      </c>
      <c r="K169" s="33"/>
    </row>
    <row r="170" ht="12.75" customHeight="1">
      <c r="B170" s="106" t="s">
        <v>14</v>
      </c>
      <c r="C170" s="104" t="s">
        <v>176</v>
      </c>
      <c r="D170" s="5"/>
      <c r="E170" s="5"/>
      <c r="F170" s="5"/>
      <c r="G170" s="5"/>
      <c r="H170" s="6"/>
      <c r="I170" s="16" t="s">
        <v>174</v>
      </c>
      <c r="J170" s="28">
        <f>EPIS!F22</f>
        <v>82.195</v>
      </c>
      <c r="K170" s="33"/>
    </row>
    <row r="171" ht="12.75" customHeight="1">
      <c r="B171" s="106" t="s">
        <v>16</v>
      </c>
      <c r="C171" s="104"/>
      <c r="D171" s="5"/>
      <c r="E171" s="5"/>
      <c r="F171" s="5"/>
      <c r="G171" s="5"/>
      <c r="H171" s="6"/>
      <c r="I171" s="10" t="s">
        <v>174</v>
      </c>
      <c r="J171" s="107">
        <v>0.0</v>
      </c>
      <c r="K171" s="33"/>
    </row>
    <row r="172" ht="12.75" customHeight="1">
      <c r="B172" s="26" t="s">
        <v>177</v>
      </c>
      <c r="C172" s="5"/>
      <c r="D172" s="5"/>
      <c r="E172" s="5"/>
      <c r="F172" s="5"/>
      <c r="G172" s="5"/>
      <c r="H172" s="6"/>
      <c r="I172" s="37" t="s">
        <v>174</v>
      </c>
      <c r="J172" s="29">
        <f>TRUNC(SUM(J168:J171),2)</f>
        <v>162.01</v>
      </c>
      <c r="K172" s="33"/>
    </row>
    <row r="173" ht="12.75" customHeight="1">
      <c r="B173" s="108"/>
      <c r="C173" s="5"/>
      <c r="D173" s="5"/>
      <c r="E173" s="5"/>
      <c r="F173" s="5"/>
      <c r="G173" s="5"/>
      <c r="H173" s="5"/>
      <c r="I173" s="5"/>
      <c r="J173" s="109"/>
      <c r="K173" s="33"/>
    </row>
    <row r="174" ht="12.75" customHeight="1">
      <c r="B174" s="24" t="s">
        <v>178</v>
      </c>
      <c r="C174" s="5"/>
      <c r="D174" s="5"/>
      <c r="E174" s="5"/>
      <c r="F174" s="5"/>
      <c r="G174" s="5"/>
      <c r="H174" s="5"/>
      <c r="I174" s="5"/>
      <c r="J174" s="6"/>
      <c r="K174" s="33"/>
    </row>
    <row r="175" ht="12.75" customHeight="1">
      <c r="B175" s="25">
        <v>6.0</v>
      </c>
      <c r="C175" s="26" t="s">
        <v>179</v>
      </c>
      <c r="D175" s="5"/>
      <c r="E175" s="5"/>
      <c r="F175" s="5"/>
      <c r="G175" s="5"/>
      <c r="H175" s="6"/>
      <c r="I175" s="50" t="s">
        <v>48</v>
      </c>
      <c r="J175" s="25" t="s">
        <v>36</v>
      </c>
      <c r="K175" s="33"/>
    </row>
    <row r="176" ht="12.75" customHeight="1">
      <c r="B176" s="25" t="s">
        <v>10</v>
      </c>
      <c r="C176" s="4" t="s">
        <v>180</v>
      </c>
      <c r="D176" s="5"/>
      <c r="E176" s="5"/>
      <c r="F176" s="5"/>
      <c r="G176" s="5"/>
      <c r="H176" s="6"/>
      <c r="I176" s="110">
        <v>0.0507</v>
      </c>
      <c r="J176" s="62">
        <f>TRUNC(I176*J198,2)</f>
        <v>179.11</v>
      </c>
      <c r="K176" s="33"/>
    </row>
    <row r="177" ht="12.75" customHeight="1">
      <c r="B177" s="25" t="s">
        <v>12</v>
      </c>
      <c r="C177" s="4" t="s">
        <v>181</v>
      </c>
      <c r="D177" s="5"/>
      <c r="E177" s="5"/>
      <c r="F177" s="5"/>
      <c r="G177" s="5"/>
      <c r="H177" s="6"/>
      <c r="I177" s="110">
        <v>0.0538</v>
      </c>
      <c r="J177" s="62">
        <f>TRUNC(I177*(J176+J198),2)</f>
        <v>199.7</v>
      </c>
      <c r="K177" s="33"/>
    </row>
    <row r="178" ht="12.75" customHeight="1">
      <c r="B178" s="25" t="s">
        <v>14</v>
      </c>
      <c r="C178" s="9" t="s">
        <v>182</v>
      </c>
      <c r="D178" s="5"/>
      <c r="E178" s="5"/>
      <c r="F178" s="5"/>
      <c r="G178" s="5"/>
      <c r="H178" s="6"/>
      <c r="I178" s="35"/>
      <c r="J178" s="111"/>
      <c r="K178" s="33"/>
    </row>
    <row r="179" ht="12.75" customHeight="1">
      <c r="B179" s="25" t="s">
        <v>183</v>
      </c>
      <c r="C179" s="4" t="s">
        <v>184</v>
      </c>
      <c r="D179" s="5"/>
      <c r="E179" s="5"/>
      <c r="F179" s="5"/>
      <c r="G179" s="5"/>
      <c r="H179" s="6"/>
      <c r="I179" s="112">
        <v>0.0165</v>
      </c>
      <c r="J179" s="113">
        <f>((J198)/1-(I182))*I179</f>
        <v>58.29000375</v>
      </c>
      <c r="K179" s="33"/>
    </row>
    <row r="180" ht="12.75" customHeight="1">
      <c r="B180" s="25" t="s">
        <v>185</v>
      </c>
      <c r="C180" s="4" t="s">
        <v>168</v>
      </c>
      <c r="D180" s="5"/>
      <c r="E180" s="5"/>
      <c r="F180" s="5"/>
      <c r="G180" s="5"/>
      <c r="H180" s="6"/>
      <c r="I180" s="114">
        <v>0.076</v>
      </c>
      <c r="J180" s="113">
        <f>((J198)/1-(I182))*I180</f>
        <v>268.48729</v>
      </c>
      <c r="K180" s="33"/>
    </row>
    <row r="181" ht="12.75" customHeight="1">
      <c r="B181" s="25" t="s">
        <v>186</v>
      </c>
      <c r="C181" s="4" t="s">
        <v>187</v>
      </c>
      <c r="D181" s="5"/>
      <c r="E181" s="5"/>
      <c r="F181" s="5"/>
      <c r="G181" s="5"/>
      <c r="H181" s="6"/>
      <c r="I181" s="115">
        <v>0.05</v>
      </c>
      <c r="J181" s="113">
        <f>((J198)/1-(I182))*I181</f>
        <v>176.636375</v>
      </c>
      <c r="K181" s="33"/>
    </row>
    <row r="182" ht="12.75" customHeight="1">
      <c r="B182" s="26" t="s">
        <v>188</v>
      </c>
      <c r="C182" s="5"/>
      <c r="D182" s="5"/>
      <c r="E182" s="5"/>
      <c r="F182" s="5"/>
      <c r="G182" s="5"/>
      <c r="H182" s="6"/>
      <c r="I182" s="114">
        <f>SUM(I179:I181)</f>
        <v>0.1425</v>
      </c>
      <c r="J182" s="29">
        <f>TRUNC(SUM(J176:J181),2)</f>
        <v>882.22</v>
      </c>
      <c r="K182" s="33"/>
    </row>
    <row r="183" ht="12.75" customHeight="1">
      <c r="B183" s="8"/>
      <c r="C183" s="15"/>
    </row>
    <row r="184" ht="12.75" customHeight="1">
      <c r="B184" s="41"/>
      <c r="C184" s="117"/>
      <c r="D184" s="117"/>
      <c r="E184" s="117"/>
      <c r="F184" s="117"/>
      <c r="G184" s="117"/>
      <c r="H184" s="117"/>
      <c r="I184" s="118"/>
      <c r="J184" s="119"/>
      <c r="L184" s="120"/>
    </row>
    <row r="185" ht="12.75" customHeight="1">
      <c r="B185" s="121" t="s">
        <v>189</v>
      </c>
      <c r="L185" s="120"/>
    </row>
    <row r="186" ht="12.75" customHeight="1">
      <c r="L186" s="120"/>
    </row>
    <row r="187" ht="12.75" customHeight="1">
      <c r="L187" s="120"/>
    </row>
    <row r="188" ht="12.75" customHeight="1">
      <c r="L188" s="120"/>
    </row>
    <row r="189" ht="12.75" customHeight="1">
      <c r="L189" s="120"/>
    </row>
    <row r="190" ht="12.75" customHeight="1"/>
    <row r="191" ht="12.75" customHeight="1">
      <c r="B191" s="122" t="s">
        <v>190</v>
      </c>
      <c r="C191" s="5"/>
      <c r="D191" s="5"/>
      <c r="E191" s="5"/>
      <c r="F191" s="5"/>
      <c r="G191" s="5"/>
      <c r="H191" s="5"/>
      <c r="I191" s="5"/>
      <c r="J191" s="6"/>
      <c r="L191" s="123"/>
    </row>
    <row r="192" ht="12.75" customHeight="1">
      <c r="B192" s="26" t="s">
        <v>191</v>
      </c>
      <c r="C192" s="5"/>
      <c r="D192" s="5"/>
      <c r="E192" s="5"/>
      <c r="F192" s="5"/>
      <c r="G192" s="5"/>
      <c r="H192" s="5"/>
      <c r="I192" s="6"/>
      <c r="J192" s="25" t="s">
        <v>36</v>
      </c>
    </row>
    <row r="193" ht="12.75" customHeight="1">
      <c r="B193" s="10" t="s">
        <v>10</v>
      </c>
      <c r="C193" s="4" t="str">
        <f>B32</f>
        <v>MÓDULO 1 - COMPOSIÇÃO DA REMUNERAÇÃO</v>
      </c>
      <c r="D193" s="5"/>
      <c r="E193" s="5"/>
      <c r="F193" s="5"/>
      <c r="G193" s="5"/>
      <c r="H193" s="5"/>
      <c r="I193" s="6"/>
      <c r="J193" s="28">
        <f>J40</f>
        <v>1839.41</v>
      </c>
    </row>
    <row r="194" ht="12.75" customHeight="1">
      <c r="B194" s="10" t="s">
        <v>12</v>
      </c>
      <c r="C194" s="4" t="str">
        <f>B44</f>
        <v>MÓDULO 2 – ENCARGOS E BENEFÍCIOS ANUAIS, MENSAIS E DIÁRIOS</v>
      </c>
      <c r="D194" s="5"/>
      <c r="E194" s="5"/>
      <c r="F194" s="5"/>
      <c r="G194" s="5"/>
      <c r="H194" s="5"/>
      <c r="I194" s="6"/>
      <c r="J194" s="28">
        <f>J85</f>
        <v>1166.18</v>
      </c>
    </row>
    <row r="195" ht="12.75" customHeight="1">
      <c r="B195" s="10" t="s">
        <v>14</v>
      </c>
      <c r="C195" s="4" t="str">
        <f>B87</f>
        <v>MÓDULO 3 – PROVISÃO PARA RESCISÃO</v>
      </c>
      <c r="D195" s="5"/>
      <c r="E195" s="5"/>
      <c r="F195" s="5"/>
      <c r="G195" s="5"/>
      <c r="H195" s="5"/>
      <c r="I195" s="6"/>
      <c r="J195" s="28">
        <f>J103</f>
        <v>310.01</v>
      </c>
      <c r="L195" s="123"/>
    </row>
    <row r="196" ht="12.75" customHeight="1">
      <c r="B196" s="10" t="s">
        <v>16</v>
      </c>
      <c r="C196" s="4" t="str">
        <f>B112</f>
        <v>MÓDULO 4 – CUSTO DE REPOSIÇÃO DO PROFISSIONAL AUSENTE</v>
      </c>
      <c r="D196" s="5"/>
      <c r="E196" s="5"/>
      <c r="F196" s="5"/>
      <c r="G196" s="5"/>
      <c r="H196" s="5"/>
      <c r="I196" s="6"/>
      <c r="J196" s="28">
        <f>J156</f>
        <v>55.26</v>
      </c>
      <c r="L196" s="123"/>
    </row>
    <row r="197" ht="12.75" customHeight="1">
      <c r="B197" s="10" t="s">
        <v>19</v>
      </c>
      <c r="C197" s="4" t="str">
        <f>B166</f>
        <v>MÓDULO 5 – INSUMOS DIVERSOS</v>
      </c>
      <c r="D197" s="5"/>
      <c r="E197" s="5"/>
      <c r="F197" s="5"/>
      <c r="G197" s="5"/>
      <c r="H197" s="5"/>
      <c r="I197" s="6"/>
      <c r="J197" s="28">
        <f>J172</f>
        <v>162.01</v>
      </c>
    </row>
    <row r="198" ht="12.75" customHeight="1">
      <c r="B198" s="25"/>
      <c r="C198" s="26" t="s">
        <v>192</v>
      </c>
      <c r="D198" s="5"/>
      <c r="E198" s="5"/>
      <c r="F198" s="5"/>
      <c r="G198" s="5"/>
      <c r="H198" s="5"/>
      <c r="I198" s="6"/>
      <c r="J198" s="29">
        <f>TRUNC(SUM(J193:J197),2)</f>
        <v>3532.87</v>
      </c>
      <c r="L198" s="120"/>
    </row>
    <row r="199" ht="12.75" customHeight="1">
      <c r="B199" s="10" t="s">
        <v>42</v>
      </c>
      <c r="C199" s="4" t="str">
        <f>B174</f>
        <v>MÓDULO 6 – CUSTOS INDIRETOS, TRIBUTOS E LUCRO</v>
      </c>
      <c r="D199" s="5"/>
      <c r="E199" s="5"/>
      <c r="F199" s="5"/>
      <c r="G199" s="5"/>
      <c r="H199" s="5"/>
      <c r="I199" s="6"/>
      <c r="J199" s="28">
        <f>J182</f>
        <v>882.22</v>
      </c>
    </row>
    <row r="200" ht="12.75" customHeight="1">
      <c r="B200" s="26" t="s">
        <v>193</v>
      </c>
      <c r="C200" s="5"/>
      <c r="D200" s="5"/>
      <c r="E200" s="5"/>
      <c r="F200" s="5"/>
      <c r="G200" s="5"/>
      <c r="H200" s="5"/>
      <c r="I200" s="6"/>
      <c r="J200" s="29">
        <f>TRUNC(SUM(J198:J199),2)</f>
        <v>4415.09</v>
      </c>
    </row>
    <row r="201" ht="12.75" customHeight="1">
      <c r="J201" s="120"/>
    </row>
    <row r="202" ht="12.75" hidden="1" customHeight="1">
      <c r="B202" s="8"/>
      <c r="C202" s="8" t="s">
        <v>194</v>
      </c>
      <c r="I202" s="30"/>
      <c r="J202" s="30"/>
    </row>
    <row r="203" ht="40.5" hidden="1" customHeight="1">
      <c r="B203" s="124" t="s">
        <v>195</v>
      </c>
      <c r="C203" s="125"/>
      <c r="D203" s="124" t="s">
        <v>196</v>
      </c>
      <c r="E203" s="125"/>
      <c r="F203" s="124" t="s">
        <v>197</v>
      </c>
      <c r="G203" s="125"/>
      <c r="H203" s="126" t="s">
        <v>198</v>
      </c>
      <c r="I203" s="127" t="s">
        <v>199</v>
      </c>
      <c r="J203" s="128" t="s">
        <v>36</v>
      </c>
    </row>
    <row r="204" ht="12.75" hidden="1" customHeight="1">
      <c r="B204" s="129" t="s">
        <v>200</v>
      </c>
      <c r="C204" s="130"/>
      <c r="D204" s="131" t="s">
        <v>201</v>
      </c>
      <c r="E204" s="132"/>
      <c r="F204" s="133"/>
      <c r="G204" s="134"/>
      <c r="H204" s="135" t="s">
        <v>201</v>
      </c>
      <c r="I204" s="136"/>
      <c r="J204" s="137">
        <v>0.0</v>
      </c>
    </row>
    <row r="205" ht="12.75" hidden="1" customHeight="1">
      <c r="B205" s="16" t="s">
        <v>202</v>
      </c>
      <c r="C205" s="6"/>
      <c r="D205" s="138" t="s">
        <v>201</v>
      </c>
      <c r="E205" s="134"/>
      <c r="F205" s="139"/>
      <c r="G205" s="140"/>
      <c r="H205" s="141" t="s">
        <v>201</v>
      </c>
      <c r="I205" s="142"/>
      <c r="J205" s="143">
        <v>0.0</v>
      </c>
    </row>
    <row r="206" ht="12.75" hidden="1" customHeight="1">
      <c r="B206" s="16" t="s">
        <v>203</v>
      </c>
      <c r="C206" s="6"/>
      <c r="D206" s="138" t="s">
        <v>201</v>
      </c>
      <c r="E206" s="134"/>
      <c r="F206" s="139"/>
      <c r="G206" s="140"/>
      <c r="H206" s="141" t="s">
        <v>201</v>
      </c>
      <c r="I206" s="142"/>
      <c r="J206" s="143">
        <v>0.0</v>
      </c>
    </row>
    <row r="207" ht="12.75" hidden="1" customHeight="1">
      <c r="B207" s="16" t="s">
        <v>204</v>
      </c>
      <c r="C207" s="6"/>
      <c r="D207" s="138" t="s">
        <v>201</v>
      </c>
      <c r="E207" s="134"/>
      <c r="F207" s="139"/>
      <c r="G207" s="140"/>
      <c r="H207" s="141" t="s">
        <v>201</v>
      </c>
      <c r="I207" s="142"/>
      <c r="J207" s="143">
        <v>0.0</v>
      </c>
    </row>
    <row r="208" ht="12.75" hidden="1" customHeight="1">
      <c r="B208" s="144"/>
      <c r="C208" s="6"/>
      <c r="D208" s="139"/>
      <c r="E208" s="140"/>
      <c r="F208" s="139"/>
      <c r="G208" s="140"/>
      <c r="H208" s="145"/>
      <c r="I208" s="146"/>
      <c r="J208" s="143"/>
    </row>
    <row r="209" ht="12.75" hidden="1" customHeight="1">
      <c r="B209" s="147"/>
      <c r="C209" s="148"/>
      <c r="D209" s="149"/>
      <c r="E209" s="150"/>
      <c r="F209" s="149"/>
      <c r="G209" s="150"/>
      <c r="H209" s="151"/>
      <c r="I209" s="152"/>
      <c r="J209" s="153"/>
    </row>
    <row r="210" ht="12.75" hidden="1" customHeight="1">
      <c r="B210" s="154" t="s">
        <v>205</v>
      </c>
      <c r="C210" s="155"/>
      <c r="D210" s="155"/>
      <c r="E210" s="155"/>
      <c r="F210" s="155"/>
      <c r="G210" s="155"/>
      <c r="H210" s="155"/>
      <c r="I210" s="156"/>
      <c r="J210" s="157">
        <f>SUM(J208:J209)</f>
        <v>0</v>
      </c>
    </row>
    <row r="211" ht="12.75" hidden="1" customHeight="1"/>
    <row r="212" ht="12.75" hidden="1" customHeight="1">
      <c r="B212" s="8" t="s">
        <v>206</v>
      </c>
      <c r="C212" s="8" t="s">
        <v>207</v>
      </c>
      <c r="I212" s="30"/>
      <c r="J212" s="30"/>
    </row>
    <row r="213" ht="12.75" hidden="1" customHeight="1">
      <c r="B213" s="158" t="s">
        <v>208</v>
      </c>
      <c r="C213" s="159"/>
      <c r="D213" s="159"/>
      <c r="E213" s="159"/>
      <c r="F213" s="159"/>
      <c r="G213" s="159"/>
      <c r="H213" s="159"/>
      <c r="I213" s="159"/>
      <c r="J213" s="125"/>
    </row>
    <row r="214" ht="12.75" hidden="1" customHeight="1">
      <c r="B214" s="160"/>
      <c r="C214" s="161" t="s">
        <v>209</v>
      </c>
      <c r="D214" s="159"/>
      <c r="E214" s="159"/>
      <c r="F214" s="159"/>
      <c r="G214" s="159"/>
      <c r="H214" s="159"/>
      <c r="I214" s="125"/>
      <c r="J214" s="128" t="s">
        <v>36</v>
      </c>
    </row>
    <row r="215" ht="12.75" hidden="1" customHeight="1">
      <c r="B215" s="162" t="s">
        <v>10</v>
      </c>
      <c r="C215" s="163" t="s">
        <v>210</v>
      </c>
      <c r="D215" s="164"/>
      <c r="E215" s="164"/>
      <c r="F215" s="164"/>
      <c r="G215" s="164"/>
      <c r="H215" s="164"/>
      <c r="I215" s="165"/>
      <c r="J215" s="166">
        <f>J179</f>
        <v>58.29000375</v>
      </c>
    </row>
    <row r="216" ht="12.75" hidden="1" customHeight="1">
      <c r="B216" s="167" t="s">
        <v>12</v>
      </c>
      <c r="C216" s="4" t="s">
        <v>211</v>
      </c>
      <c r="D216" s="5"/>
      <c r="E216" s="5"/>
      <c r="F216" s="5"/>
      <c r="G216" s="5"/>
      <c r="H216" s="5"/>
      <c r="I216" s="6"/>
      <c r="J216" s="168" t="str">
        <f>#REF!</f>
        <v>#REF!</v>
      </c>
    </row>
    <row r="217" ht="12.75" hidden="1" customHeight="1">
      <c r="B217" s="167" t="s">
        <v>14</v>
      </c>
      <c r="C217" s="169" t="s">
        <v>212</v>
      </c>
      <c r="D217" s="170"/>
      <c r="E217" s="170"/>
      <c r="F217" s="170"/>
      <c r="G217" s="170"/>
      <c r="H217" s="170"/>
      <c r="I217" s="148"/>
      <c r="J217" s="168">
        <f>J182</f>
        <v>882.22</v>
      </c>
    </row>
    <row r="218" ht="12.75" hidden="1" customHeight="1">
      <c r="B218" s="171" t="s">
        <v>213</v>
      </c>
      <c r="C218" s="159"/>
      <c r="D218" s="159"/>
      <c r="E218" s="159"/>
      <c r="F218" s="159"/>
      <c r="G218" s="159"/>
      <c r="H218" s="159"/>
      <c r="I218" s="172"/>
      <c r="J218" s="157" t="str">
        <f>SUM(J215:J217)</f>
        <v>#REF!</v>
      </c>
    </row>
    <row r="219" ht="12.75" hidden="1" customHeight="1">
      <c r="B219" s="8" t="s">
        <v>214</v>
      </c>
      <c r="C219" s="96" t="s">
        <v>215</v>
      </c>
    </row>
    <row r="220" ht="12.75" hidden="1" customHeight="1"/>
    <row r="221" ht="12.75" hidden="1" customHeight="1"/>
    <row r="222" ht="12.75" customHeight="1"/>
    <row r="223" ht="41.25" customHeight="1">
      <c r="B223" s="64"/>
    </row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mergeCells count="254">
    <mergeCell ref="C37:I37"/>
    <mergeCell ref="C38:I38"/>
    <mergeCell ref="C39:I39"/>
    <mergeCell ref="B40:I40"/>
    <mergeCell ref="B42:J42"/>
    <mergeCell ref="B44:J44"/>
    <mergeCell ref="B45:H45"/>
    <mergeCell ref="C46:H46"/>
    <mergeCell ref="C47:H47"/>
    <mergeCell ref="B48:H48"/>
    <mergeCell ref="B50:J50"/>
    <mergeCell ref="B51:J51"/>
    <mergeCell ref="B52:J52"/>
    <mergeCell ref="B54:H54"/>
    <mergeCell ref="B2:J2"/>
    <mergeCell ref="B4:J4"/>
    <mergeCell ref="B5:J5"/>
    <mergeCell ref="B6:J6"/>
    <mergeCell ref="B8:D8"/>
    <mergeCell ref="E8:F8"/>
    <mergeCell ref="E9:F9"/>
    <mergeCell ref="B9:D9"/>
    <mergeCell ref="B10:D10"/>
    <mergeCell ref="E10:F10"/>
    <mergeCell ref="B11:D11"/>
    <mergeCell ref="E11:F11"/>
    <mergeCell ref="B13:J13"/>
    <mergeCell ref="C14:I14"/>
    <mergeCell ref="B21:C21"/>
    <mergeCell ref="B22:C22"/>
    <mergeCell ref="D22:E22"/>
    <mergeCell ref="C15:I15"/>
    <mergeCell ref="C16:I16"/>
    <mergeCell ref="C17:I17"/>
    <mergeCell ref="C18:I18"/>
    <mergeCell ref="B20:J20"/>
    <mergeCell ref="D21:E21"/>
    <mergeCell ref="F21:J21"/>
    <mergeCell ref="F22:J22"/>
    <mergeCell ref="B24:J24"/>
    <mergeCell ref="C25:I25"/>
    <mergeCell ref="C26:I26"/>
    <mergeCell ref="C27:I27"/>
    <mergeCell ref="C28:I28"/>
    <mergeCell ref="C29:I29"/>
    <mergeCell ref="C30:I30"/>
    <mergeCell ref="B31:J31"/>
    <mergeCell ref="B32:J32"/>
    <mergeCell ref="C33:I33"/>
    <mergeCell ref="C34:I34"/>
    <mergeCell ref="C35:I35"/>
    <mergeCell ref="C36:I36"/>
    <mergeCell ref="C55:H55"/>
    <mergeCell ref="C56:H56"/>
    <mergeCell ref="C57:H57"/>
    <mergeCell ref="C58:H58"/>
    <mergeCell ref="C59:H59"/>
    <mergeCell ref="C60:H60"/>
    <mergeCell ref="C61:H61"/>
    <mergeCell ref="B111:J111"/>
    <mergeCell ref="B112:J112"/>
    <mergeCell ref="B113:J113"/>
    <mergeCell ref="B114:C114"/>
    <mergeCell ref="D114:E114"/>
    <mergeCell ref="F114:G114"/>
    <mergeCell ref="H114:I114"/>
    <mergeCell ref="B115:C115"/>
    <mergeCell ref="D115:E115"/>
    <mergeCell ref="F115:G115"/>
    <mergeCell ref="H115:I115"/>
    <mergeCell ref="D116:E116"/>
    <mergeCell ref="F116:G116"/>
    <mergeCell ref="H116:I116"/>
    <mergeCell ref="F118:G118"/>
    <mergeCell ref="H118:I118"/>
    <mergeCell ref="B116:C116"/>
    <mergeCell ref="B117:C117"/>
    <mergeCell ref="D117:E117"/>
    <mergeCell ref="F117:G117"/>
    <mergeCell ref="H117:I117"/>
    <mergeCell ref="B118:C118"/>
    <mergeCell ref="D118:E118"/>
    <mergeCell ref="C62:H62"/>
    <mergeCell ref="B63:H63"/>
    <mergeCell ref="B65:J65"/>
    <mergeCell ref="B66:J66"/>
    <mergeCell ref="B67:J67"/>
    <mergeCell ref="B69:J69"/>
    <mergeCell ref="B70:E70"/>
    <mergeCell ref="C71:E71"/>
    <mergeCell ref="C72:E72"/>
    <mergeCell ref="C73:E73"/>
    <mergeCell ref="C74:E74"/>
    <mergeCell ref="B75:I75"/>
    <mergeCell ref="B77:J77"/>
    <mergeCell ref="B78:J78"/>
    <mergeCell ref="B80:J80"/>
    <mergeCell ref="B81:I81"/>
    <mergeCell ref="C82:I82"/>
    <mergeCell ref="C83:I83"/>
    <mergeCell ref="C84:I84"/>
    <mergeCell ref="B85:I85"/>
    <mergeCell ref="B87:J87"/>
    <mergeCell ref="B88:J88"/>
    <mergeCell ref="B89:I89"/>
    <mergeCell ref="B90:I90"/>
    <mergeCell ref="B91:I91"/>
    <mergeCell ref="B92:I92"/>
    <mergeCell ref="B93:I93"/>
    <mergeCell ref="C95:H95"/>
    <mergeCell ref="C96:H96"/>
    <mergeCell ref="C97:H97"/>
    <mergeCell ref="C98:H98"/>
    <mergeCell ref="C99:H99"/>
    <mergeCell ref="C100:H100"/>
    <mergeCell ref="C101:H101"/>
    <mergeCell ref="C102:H102"/>
    <mergeCell ref="B103:H103"/>
    <mergeCell ref="B105:J105"/>
    <mergeCell ref="B106:J106"/>
    <mergeCell ref="B107:J107"/>
    <mergeCell ref="B108:J108"/>
    <mergeCell ref="B109:J109"/>
    <mergeCell ref="B110:J110"/>
    <mergeCell ref="F122:G122"/>
    <mergeCell ref="H122:I122"/>
    <mergeCell ref="B119:C119"/>
    <mergeCell ref="D119:E119"/>
    <mergeCell ref="F119:G119"/>
    <mergeCell ref="H119:I119"/>
    <mergeCell ref="D120:E120"/>
    <mergeCell ref="F120:G120"/>
    <mergeCell ref="H120:I120"/>
    <mergeCell ref="B120:C120"/>
    <mergeCell ref="B121:C121"/>
    <mergeCell ref="D121:E121"/>
    <mergeCell ref="F121:G121"/>
    <mergeCell ref="H121:I121"/>
    <mergeCell ref="B122:C122"/>
    <mergeCell ref="D122:E122"/>
    <mergeCell ref="B123:C123"/>
    <mergeCell ref="D123:E123"/>
    <mergeCell ref="F123:G123"/>
    <mergeCell ref="H123:I123"/>
    <mergeCell ref="D124:E124"/>
    <mergeCell ref="F124:G124"/>
    <mergeCell ref="H124:I124"/>
    <mergeCell ref="F126:G126"/>
    <mergeCell ref="H126:I126"/>
    <mergeCell ref="B124:C124"/>
    <mergeCell ref="B125:C125"/>
    <mergeCell ref="D125:E125"/>
    <mergeCell ref="F125:G125"/>
    <mergeCell ref="H125:I125"/>
    <mergeCell ref="B126:C126"/>
    <mergeCell ref="D126:E126"/>
    <mergeCell ref="B127:I127"/>
    <mergeCell ref="B129:G129"/>
    <mergeCell ref="B130:C130"/>
    <mergeCell ref="D130:E130"/>
    <mergeCell ref="F130:G130"/>
    <mergeCell ref="B131:C131"/>
    <mergeCell ref="D131:E131"/>
    <mergeCell ref="F131:G131"/>
    <mergeCell ref="B133:J133"/>
    <mergeCell ref="B134:J134"/>
    <mergeCell ref="B135:J135"/>
    <mergeCell ref="B136:J136"/>
    <mergeCell ref="B137:J137"/>
    <mergeCell ref="B139:H139"/>
    <mergeCell ref="C197:I197"/>
    <mergeCell ref="C198:I198"/>
    <mergeCell ref="C199:I199"/>
    <mergeCell ref="B200:I200"/>
    <mergeCell ref="C202:H202"/>
    <mergeCell ref="D203:E203"/>
    <mergeCell ref="F203:G203"/>
    <mergeCell ref="B203:C203"/>
    <mergeCell ref="B204:C204"/>
    <mergeCell ref="D204:E204"/>
    <mergeCell ref="F204:G204"/>
    <mergeCell ref="B205:C205"/>
    <mergeCell ref="D205:E205"/>
    <mergeCell ref="F205:G205"/>
    <mergeCell ref="D208:E208"/>
    <mergeCell ref="F208:G208"/>
    <mergeCell ref="B206:C206"/>
    <mergeCell ref="D206:E206"/>
    <mergeCell ref="F206:G206"/>
    <mergeCell ref="B207:C207"/>
    <mergeCell ref="D207:E207"/>
    <mergeCell ref="F207:G207"/>
    <mergeCell ref="B208:C208"/>
    <mergeCell ref="C215:I215"/>
    <mergeCell ref="C216:I216"/>
    <mergeCell ref="C217:I217"/>
    <mergeCell ref="B218:I218"/>
    <mergeCell ref="B223:J223"/>
    <mergeCell ref="B209:C209"/>
    <mergeCell ref="D209:E209"/>
    <mergeCell ref="F209:G209"/>
    <mergeCell ref="B210:I210"/>
    <mergeCell ref="C212:H212"/>
    <mergeCell ref="B213:J213"/>
    <mergeCell ref="C214:I214"/>
    <mergeCell ref="C141:F141"/>
    <mergeCell ref="G141:G146"/>
    <mergeCell ref="C142:F142"/>
    <mergeCell ref="C143:F143"/>
    <mergeCell ref="C144:F144"/>
    <mergeCell ref="C145:F145"/>
    <mergeCell ref="C146:F146"/>
    <mergeCell ref="B147:H147"/>
    <mergeCell ref="B149:J149"/>
    <mergeCell ref="B152:J152"/>
    <mergeCell ref="B153:I153"/>
    <mergeCell ref="C154:I154"/>
    <mergeCell ref="C155:I155"/>
    <mergeCell ref="B156:I156"/>
    <mergeCell ref="B158:J158"/>
    <mergeCell ref="B159:D159"/>
    <mergeCell ref="E159:F159"/>
    <mergeCell ref="I159:J159"/>
    <mergeCell ref="B160:D160"/>
    <mergeCell ref="E160:F160"/>
    <mergeCell ref="I160:J160"/>
    <mergeCell ref="B161:H161"/>
    <mergeCell ref="I161:J161"/>
    <mergeCell ref="B163:J163"/>
    <mergeCell ref="B166:J166"/>
    <mergeCell ref="C167:H167"/>
    <mergeCell ref="C168:H168"/>
    <mergeCell ref="C169:H169"/>
    <mergeCell ref="C170:H170"/>
    <mergeCell ref="C171:H171"/>
    <mergeCell ref="B172:H172"/>
    <mergeCell ref="B173:J173"/>
    <mergeCell ref="B174:J174"/>
    <mergeCell ref="C175:H175"/>
    <mergeCell ref="C176:H176"/>
    <mergeCell ref="C177:H177"/>
    <mergeCell ref="C178:H178"/>
    <mergeCell ref="C179:H179"/>
    <mergeCell ref="C180:H180"/>
    <mergeCell ref="C181:H181"/>
    <mergeCell ref="B182:H182"/>
    <mergeCell ref="C183:J183"/>
    <mergeCell ref="B185:J190"/>
    <mergeCell ref="B191:J191"/>
    <mergeCell ref="B192:I192"/>
    <mergeCell ref="C193:I193"/>
    <mergeCell ref="C194:I194"/>
    <mergeCell ref="C195:I195"/>
    <mergeCell ref="C196:I196"/>
  </mergeCells>
  <printOptions/>
  <pageMargins bottom="0.787401575" footer="0.0" header="0.0" left="0.511811024" right="0.511811024" top="0.787401575"/>
  <pageSetup paperSize="9" scale="77" orientation="portrait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0.0"/>
    <col customWidth="1" min="3" max="3" width="10.57"/>
    <col customWidth="1" min="4" max="5" width="8.71"/>
    <col customWidth="1" min="6" max="6" width="17.86"/>
    <col customWidth="1" min="7" max="7" width="13.57"/>
    <col customWidth="1" min="8" max="8" width="19.14"/>
    <col customWidth="1" min="9" max="9" width="8.71"/>
    <col customWidth="1" min="10" max="10" width="20.0"/>
    <col customWidth="1" min="11" max="11" width="5.0"/>
    <col customWidth="1" min="12" max="12" width="11.14"/>
    <col customWidth="1" min="13" max="13" width="6.14"/>
    <col customWidth="1" min="14" max="14" width="9.57"/>
    <col customWidth="1" min="15" max="26" width="8.71"/>
  </cols>
  <sheetData>
    <row r="1" ht="12.75" customHeight="1"/>
    <row r="2" ht="12.75" customHeight="1">
      <c r="B2" s="2" t="s">
        <v>1</v>
      </c>
    </row>
    <row r="3" ht="12.75" customHeight="1">
      <c r="B3" s="2"/>
      <c r="C3" s="2"/>
      <c r="D3" s="2"/>
      <c r="E3" s="2"/>
      <c r="F3" s="2"/>
      <c r="G3" s="2"/>
      <c r="H3" s="2"/>
      <c r="I3" s="2"/>
      <c r="J3" s="2"/>
    </row>
    <row r="4" ht="27.0" customHeight="1">
      <c r="B4" s="3" t="s">
        <v>314</v>
      </c>
    </row>
    <row r="5" ht="12.75" customHeight="1">
      <c r="B5" s="3" t="s">
        <v>315</v>
      </c>
    </row>
    <row r="6" ht="49.5" customHeight="1">
      <c r="B6" s="3" t="s">
        <v>316</v>
      </c>
    </row>
    <row r="7" ht="9.75" customHeight="1"/>
    <row r="8" ht="12.75" customHeight="1">
      <c r="B8" s="4" t="s">
        <v>5</v>
      </c>
      <c r="C8" s="5"/>
      <c r="D8" s="6"/>
      <c r="E8" s="18"/>
      <c r="F8" s="6"/>
      <c r="G8" s="8"/>
      <c r="H8" s="8"/>
      <c r="I8" s="8"/>
      <c r="J8" s="8"/>
    </row>
    <row r="9" ht="12.75" customHeight="1">
      <c r="B9" s="4" t="s">
        <v>6</v>
      </c>
      <c r="C9" s="5"/>
      <c r="D9" s="6"/>
      <c r="E9" s="18"/>
      <c r="F9" s="6"/>
      <c r="G9" s="8"/>
      <c r="H9" s="8"/>
      <c r="I9" s="8"/>
      <c r="J9" s="8"/>
    </row>
    <row r="10" ht="12.75" customHeight="1">
      <c r="B10" s="4" t="s">
        <v>7</v>
      </c>
      <c r="C10" s="5"/>
      <c r="D10" s="6"/>
      <c r="E10" s="18"/>
      <c r="F10" s="6"/>
      <c r="G10" s="8"/>
      <c r="H10" s="8"/>
      <c r="I10" s="8"/>
      <c r="J10" s="8"/>
    </row>
    <row r="11" ht="12.75" customHeight="1">
      <c r="B11" s="4" t="s">
        <v>317</v>
      </c>
      <c r="C11" s="5"/>
      <c r="D11" s="6"/>
      <c r="E11" s="18"/>
      <c r="F11" s="6"/>
      <c r="G11" s="8"/>
      <c r="H11" s="8"/>
      <c r="I11" s="8"/>
      <c r="J11" s="8"/>
    </row>
    <row r="12" ht="12.75" customHeight="1">
      <c r="B12" s="8"/>
      <c r="C12" s="8"/>
      <c r="D12" s="8"/>
      <c r="E12" s="8"/>
      <c r="F12" s="8"/>
      <c r="G12" s="8"/>
      <c r="H12" s="8"/>
      <c r="I12" s="8"/>
      <c r="J12" s="8"/>
    </row>
    <row r="13" ht="12.75" customHeight="1">
      <c r="B13" s="9" t="s">
        <v>9</v>
      </c>
      <c r="C13" s="5"/>
      <c r="D13" s="5"/>
      <c r="E13" s="5"/>
      <c r="F13" s="5"/>
      <c r="G13" s="5"/>
      <c r="H13" s="5"/>
      <c r="I13" s="5"/>
      <c r="J13" s="6"/>
    </row>
    <row r="14" ht="12.75" customHeight="1">
      <c r="B14" s="10" t="s">
        <v>10</v>
      </c>
      <c r="C14" s="4" t="s">
        <v>11</v>
      </c>
      <c r="D14" s="5"/>
      <c r="E14" s="5"/>
      <c r="F14" s="5"/>
      <c r="G14" s="5"/>
      <c r="H14" s="5"/>
      <c r="I14" s="6"/>
      <c r="J14" s="11"/>
    </row>
    <row r="15" ht="12.75" customHeight="1">
      <c r="B15" s="10" t="s">
        <v>12</v>
      </c>
      <c r="C15" s="4" t="s">
        <v>13</v>
      </c>
      <c r="D15" s="5"/>
      <c r="E15" s="5"/>
      <c r="F15" s="5"/>
      <c r="G15" s="5"/>
      <c r="H15" s="5"/>
      <c r="I15" s="6"/>
      <c r="J15" s="10"/>
    </row>
    <row r="16" ht="12.75" customHeight="1">
      <c r="B16" s="10" t="s">
        <v>14</v>
      </c>
      <c r="C16" s="4" t="s">
        <v>15</v>
      </c>
      <c r="D16" s="5"/>
      <c r="E16" s="5"/>
      <c r="F16" s="5"/>
      <c r="G16" s="5"/>
      <c r="H16" s="5"/>
      <c r="I16" s="6"/>
      <c r="J16" s="12">
        <v>2022.0</v>
      </c>
    </row>
    <row r="17" ht="12.75" customHeight="1">
      <c r="B17" s="10" t="s">
        <v>16</v>
      </c>
      <c r="C17" s="4" t="s">
        <v>17</v>
      </c>
      <c r="D17" s="5"/>
      <c r="E17" s="5"/>
      <c r="F17" s="5"/>
      <c r="G17" s="5"/>
      <c r="H17" s="5"/>
      <c r="I17" s="5"/>
      <c r="J17" s="13" t="s">
        <v>18</v>
      </c>
    </row>
    <row r="18" ht="12.75" customHeight="1">
      <c r="B18" s="10" t="s">
        <v>19</v>
      </c>
      <c r="C18" s="4" t="s">
        <v>20</v>
      </c>
      <c r="D18" s="5"/>
      <c r="E18" s="5"/>
      <c r="F18" s="5"/>
      <c r="G18" s="5"/>
      <c r="H18" s="5"/>
      <c r="I18" s="6"/>
      <c r="J18" s="14"/>
    </row>
    <row r="19" ht="12.75" customHeight="1">
      <c r="B19" s="8"/>
      <c r="C19" s="15"/>
      <c r="D19" s="15"/>
      <c r="E19" s="15"/>
      <c r="F19" s="15"/>
      <c r="G19" s="15"/>
      <c r="H19" s="15"/>
      <c r="I19" s="8"/>
      <c r="J19" s="8"/>
    </row>
    <row r="20" ht="12.75" customHeight="1">
      <c r="B20" s="9" t="s">
        <v>21</v>
      </c>
      <c r="C20" s="5"/>
      <c r="D20" s="5"/>
      <c r="E20" s="5"/>
      <c r="F20" s="5"/>
      <c r="G20" s="5"/>
      <c r="H20" s="5"/>
      <c r="I20" s="5"/>
      <c r="J20" s="6"/>
    </row>
    <row r="21" ht="12.75" customHeight="1">
      <c r="B21" s="16" t="s">
        <v>22</v>
      </c>
      <c r="C21" s="6"/>
      <c r="D21" s="16" t="s">
        <v>23</v>
      </c>
      <c r="E21" s="6"/>
      <c r="F21" s="16" t="s">
        <v>220</v>
      </c>
      <c r="G21" s="5"/>
      <c r="H21" s="5"/>
      <c r="I21" s="5"/>
      <c r="J21" s="6"/>
    </row>
    <row r="22" ht="12.75" customHeight="1">
      <c r="B22" s="173" t="s">
        <v>318</v>
      </c>
      <c r="C22" s="6"/>
      <c r="D22" s="16" t="s">
        <v>26</v>
      </c>
      <c r="E22" s="6"/>
      <c r="F22" s="16">
        <v>12.0</v>
      </c>
      <c r="G22" s="5"/>
      <c r="H22" s="5"/>
      <c r="I22" s="5"/>
      <c r="J22" s="6"/>
    </row>
    <row r="23" ht="12.75" customHeight="1">
      <c r="B23" s="8"/>
      <c r="C23" s="15"/>
      <c r="D23" s="15"/>
      <c r="E23" s="15"/>
      <c r="F23" s="15"/>
      <c r="G23" s="15"/>
      <c r="H23" s="15"/>
      <c r="I23" s="8"/>
      <c r="J23" s="8"/>
    </row>
    <row r="24" ht="12.75" customHeight="1">
      <c r="B24" s="9" t="s">
        <v>27</v>
      </c>
      <c r="C24" s="5"/>
      <c r="D24" s="5"/>
      <c r="E24" s="5"/>
      <c r="F24" s="5"/>
      <c r="G24" s="5"/>
      <c r="H24" s="5"/>
      <c r="I24" s="5"/>
      <c r="J24" s="6"/>
    </row>
    <row r="25" ht="12.75" customHeight="1">
      <c r="B25" s="10">
        <v>1.0</v>
      </c>
      <c r="C25" s="4" t="s">
        <v>28</v>
      </c>
      <c r="D25" s="5"/>
      <c r="E25" s="5"/>
      <c r="F25" s="5"/>
      <c r="G25" s="5"/>
      <c r="H25" s="5"/>
      <c r="I25" s="6"/>
      <c r="J25" s="10"/>
    </row>
    <row r="26" ht="12.75" customHeight="1">
      <c r="B26" s="10">
        <v>2.0</v>
      </c>
      <c r="C26" s="4" t="s">
        <v>29</v>
      </c>
      <c r="D26" s="5"/>
      <c r="E26" s="5"/>
      <c r="F26" s="5"/>
      <c r="G26" s="5"/>
      <c r="H26" s="5"/>
      <c r="I26" s="6"/>
      <c r="J26" s="10"/>
    </row>
    <row r="27" ht="12.75" customHeight="1">
      <c r="B27" s="10">
        <v>3.0</v>
      </c>
      <c r="C27" s="4" t="s">
        <v>30</v>
      </c>
      <c r="D27" s="5"/>
      <c r="E27" s="5"/>
      <c r="F27" s="5"/>
      <c r="G27" s="5"/>
      <c r="H27" s="5"/>
      <c r="I27" s="6"/>
      <c r="J27" s="19"/>
    </row>
    <row r="28" ht="12.75" customHeight="1">
      <c r="B28" s="10">
        <v>4.0</v>
      </c>
      <c r="C28" s="4" t="s">
        <v>31</v>
      </c>
      <c r="D28" s="5"/>
      <c r="E28" s="5"/>
      <c r="F28" s="5"/>
      <c r="G28" s="5"/>
      <c r="H28" s="5"/>
      <c r="I28" s="6"/>
      <c r="J28" s="10"/>
    </row>
    <row r="29" ht="12.75" customHeight="1">
      <c r="B29" s="10">
        <v>5.0</v>
      </c>
      <c r="C29" s="20" t="s">
        <v>32</v>
      </c>
      <c r="D29" s="21"/>
      <c r="E29" s="21"/>
      <c r="F29" s="21"/>
      <c r="G29" s="21"/>
      <c r="H29" s="21"/>
      <c r="I29" s="22"/>
      <c r="J29" s="174"/>
    </row>
    <row r="30" ht="12.75" customHeight="1">
      <c r="B30" s="10">
        <v>6.0</v>
      </c>
      <c r="C30" s="9" t="s">
        <v>33</v>
      </c>
      <c r="D30" s="5"/>
      <c r="E30" s="5"/>
      <c r="F30" s="5"/>
      <c r="G30" s="5"/>
      <c r="H30" s="5"/>
      <c r="I30" s="6"/>
      <c r="J30" s="85">
        <v>1.0</v>
      </c>
    </row>
    <row r="31" ht="12.75" customHeight="1">
      <c r="B31" s="8"/>
    </row>
    <row r="32" ht="12.75" customHeight="1">
      <c r="B32" s="24" t="s">
        <v>34</v>
      </c>
      <c r="C32" s="5"/>
      <c r="D32" s="5"/>
      <c r="E32" s="5"/>
      <c r="F32" s="5"/>
      <c r="G32" s="5"/>
      <c r="H32" s="5"/>
      <c r="I32" s="5"/>
      <c r="J32" s="6"/>
    </row>
    <row r="33" ht="12.75" customHeight="1">
      <c r="B33" s="25">
        <v>1.0</v>
      </c>
      <c r="C33" s="26" t="s">
        <v>35</v>
      </c>
      <c r="D33" s="5"/>
      <c r="E33" s="5"/>
      <c r="F33" s="5"/>
      <c r="G33" s="5"/>
      <c r="H33" s="5"/>
      <c r="I33" s="6"/>
      <c r="J33" s="25" t="s">
        <v>36</v>
      </c>
    </row>
    <row r="34" ht="12.75" customHeight="1">
      <c r="B34" s="25" t="s">
        <v>10</v>
      </c>
      <c r="C34" s="4" t="s">
        <v>37</v>
      </c>
      <c r="D34" s="5"/>
      <c r="E34" s="5"/>
      <c r="F34" s="5"/>
      <c r="G34" s="5"/>
      <c r="H34" s="5"/>
      <c r="I34" s="6"/>
      <c r="J34" s="27">
        <v>1839.41</v>
      </c>
    </row>
    <row r="35" ht="12.75" customHeight="1">
      <c r="B35" s="25" t="s">
        <v>12</v>
      </c>
      <c r="C35" s="4" t="s">
        <v>38</v>
      </c>
      <c r="D35" s="5"/>
      <c r="E35" s="5"/>
      <c r="F35" s="5"/>
      <c r="G35" s="5"/>
      <c r="H35" s="5"/>
      <c r="I35" s="6"/>
      <c r="J35" s="28">
        <v>0.0</v>
      </c>
    </row>
    <row r="36" ht="12.75" customHeight="1">
      <c r="B36" s="25" t="s">
        <v>14</v>
      </c>
      <c r="C36" s="4" t="s">
        <v>39</v>
      </c>
      <c r="D36" s="5"/>
      <c r="E36" s="5"/>
      <c r="F36" s="5"/>
      <c r="G36" s="5"/>
      <c r="H36" s="5"/>
      <c r="I36" s="6"/>
      <c r="J36" s="28">
        <v>0.0</v>
      </c>
    </row>
    <row r="37" ht="12.75" customHeight="1">
      <c r="B37" s="25" t="s">
        <v>16</v>
      </c>
      <c r="C37" s="4" t="s">
        <v>40</v>
      </c>
      <c r="D37" s="5"/>
      <c r="E37" s="5"/>
      <c r="F37" s="5"/>
      <c r="G37" s="5"/>
      <c r="H37" s="5"/>
      <c r="I37" s="6"/>
      <c r="J37" s="28">
        <v>0.0</v>
      </c>
    </row>
    <row r="38" ht="12.75" customHeight="1">
      <c r="B38" s="25" t="s">
        <v>19</v>
      </c>
      <c r="C38" s="4" t="s">
        <v>41</v>
      </c>
      <c r="D38" s="5"/>
      <c r="E38" s="5"/>
      <c r="F38" s="5"/>
      <c r="G38" s="5"/>
      <c r="H38" s="5"/>
      <c r="I38" s="6"/>
      <c r="J38" s="28">
        <v>0.0</v>
      </c>
    </row>
    <row r="39" ht="12.75" customHeight="1">
      <c r="B39" s="25" t="s">
        <v>42</v>
      </c>
      <c r="C39" s="4" t="s">
        <v>43</v>
      </c>
      <c r="D39" s="5"/>
      <c r="E39" s="5"/>
      <c r="F39" s="5"/>
      <c r="G39" s="5"/>
      <c r="H39" s="5"/>
      <c r="I39" s="6"/>
      <c r="J39" s="28">
        <v>0.0</v>
      </c>
    </row>
    <row r="40" ht="12.75" customHeight="1">
      <c r="B40" s="26" t="s">
        <v>44</v>
      </c>
      <c r="C40" s="5"/>
      <c r="D40" s="5"/>
      <c r="E40" s="5"/>
      <c r="F40" s="5"/>
      <c r="G40" s="5"/>
      <c r="H40" s="5"/>
      <c r="I40" s="6"/>
      <c r="J40" s="29">
        <f>TRUNC(SUM(J34:J39),2)</f>
        <v>1839.41</v>
      </c>
    </row>
    <row r="41" ht="12.75" customHeight="1">
      <c r="B41" s="30"/>
      <c r="C41" s="30"/>
      <c r="D41" s="30"/>
      <c r="E41" s="30"/>
      <c r="F41" s="30"/>
      <c r="G41" s="30"/>
      <c r="H41" s="30"/>
      <c r="I41" s="30"/>
      <c r="J41" s="31"/>
    </row>
    <row r="42" ht="12.75" customHeight="1">
      <c r="B42" s="32" t="s">
        <v>319</v>
      </c>
    </row>
    <row r="43" ht="12.75" customHeight="1">
      <c r="B43" s="30"/>
      <c r="C43" s="30"/>
      <c r="D43" s="30"/>
      <c r="E43" s="30"/>
      <c r="F43" s="30"/>
      <c r="G43" s="30"/>
      <c r="H43" s="30"/>
      <c r="I43" s="30"/>
      <c r="J43" s="31"/>
      <c r="K43" s="33"/>
    </row>
    <row r="44" ht="12.75" customHeight="1">
      <c r="B44" s="34" t="s">
        <v>46</v>
      </c>
      <c r="C44" s="5"/>
      <c r="D44" s="5"/>
      <c r="E44" s="5"/>
      <c r="F44" s="5"/>
      <c r="G44" s="5"/>
      <c r="H44" s="5"/>
      <c r="I44" s="5"/>
      <c r="J44" s="6"/>
      <c r="K44" s="33"/>
    </row>
    <row r="45" ht="12.75" customHeight="1">
      <c r="B45" s="9" t="s">
        <v>47</v>
      </c>
      <c r="C45" s="5"/>
      <c r="D45" s="5"/>
      <c r="E45" s="5"/>
      <c r="F45" s="5"/>
      <c r="G45" s="5"/>
      <c r="H45" s="6"/>
      <c r="I45" s="25" t="s">
        <v>48</v>
      </c>
      <c r="J45" s="25" t="s">
        <v>36</v>
      </c>
      <c r="K45" s="33"/>
    </row>
    <row r="46" ht="12.75" customHeight="1">
      <c r="B46" s="25" t="s">
        <v>10</v>
      </c>
      <c r="C46" s="4" t="s">
        <v>320</v>
      </c>
      <c r="D46" s="5"/>
      <c r="E46" s="5"/>
      <c r="F46" s="5"/>
      <c r="G46" s="5"/>
      <c r="H46" s="6"/>
      <c r="I46" s="35">
        <f>1/12</f>
        <v>0.08333333333</v>
      </c>
      <c r="J46" s="28">
        <f t="shared" ref="J46:J47" si="1">$J$40*I46</f>
        <v>153.2841667</v>
      </c>
      <c r="K46" s="33"/>
    </row>
    <row r="47" ht="12.75" customHeight="1">
      <c r="B47" s="25" t="s">
        <v>12</v>
      </c>
      <c r="C47" s="4" t="s">
        <v>321</v>
      </c>
      <c r="D47" s="5"/>
      <c r="E47" s="5"/>
      <c r="F47" s="5"/>
      <c r="G47" s="5"/>
      <c r="H47" s="6"/>
      <c r="I47" s="36">
        <f>1/12+(1/12)*1/3</f>
        <v>0.1111111111</v>
      </c>
      <c r="J47" s="28">
        <f t="shared" si="1"/>
        <v>204.3788889</v>
      </c>
      <c r="K47" s="33"/>
    </row>
    <row r="48" ht="12.75" customHeight="1">
      <c r="B48" s="26" t="s">
        <v>51</v>
      </c>
      <c r="C48" s="5"/>
      <c r="D48" s="5"/>
      <c r="E48" s="5"/>
      <c r="F48" s="5"/>
      <c r="G48" s="5"/>
      <c r="H48" s="6"/>
      <c r="I48" s="37">
        <f>TRUNC(SUM(I46:I47),4)</f>
        <v>0.1944</v>
      </c>
      <c r="J48" s="29">
        <f>TRUNC(SUM(J46:J47),2)</f>
        <v>357.66</v>
      </c>
      <c r="K48" s="33"/>
    </row>
    <row r="49" ht="7.5" customHeight="1">
      <c r="B49" s="30"/>
      <c r="C49" s="30"/>
      <c r="D49" s="30"/>
      <c r="E49" s="30"/>
      <c r="F49" s="30"/>
      <c r="G49" s="30"/>
      <c r="H49" s="30"/>
      <c r="I49" s="38"/>
      <c r="J49" s="31"/>
      <c r="K49" s="33"/>
    </row>
    <row r="50" ht="43.5" customHeight="1">
      <c r="B50" s="39" t="s">
        <v>322</v>
      </c>
      <c r="K50" s="33"/>
    </row>
    <row r="51" ht="29.25" customHeight="1">
      <c r="B51" s="39" t="s">
        <v>323</v>
      </c>
      <c r="K51" s="33"/>
    </row>
    <row r="52" ht="53.25" customHeight="1">
      <c r="B52" s="39" t="s">
        <v>324</v>
      </c>
      <c r="K52" s="33"/>
    </row>
    <row r="53" ht="12.75" customHeight="1">
      <c r="B53" s="30"/>
      <c r="C53" s="30"/>
      <c r="D53" s="30"/>
      <c r="E53" s="30"/>
      <c r="F53" s="30"/>
      <c r="G53" s="30"/>
      <c r="H53" s="30"/>
      <c r="I53" s="38"/>
      <c r="J53" s="31"/>
      <c r="K53" s="33"/>
    </row>
    <row r="54" ht="12.75" customHeight="1">
      <c r="B54" s="9" t="s">
        <v>55</v>
      </c>
      <c r="C54" s="5"/>
      <c r="D54" s="5"/>
      <c r="E54" s="5"/>
      <c r="F54" s="5"/>
      <c r="G54" s="5"/>
      <c r="H54" s="6"/>
      <c r="I54" s="25" t="s">
        <v>48</v>
      </c>
      <c r="J54" s="25" t="s">
        <v>36</v>
      </c>
      <c r="K54" s="33"/>
      <c r="L54" s="40"/>
      <c r="M54" s="41"/>
    </row>
    <row r="55" ht="12.75" customHeight="1">
      <c r="B55" s="25" t="s">
        <v>10</v>
      </c>
      <c r="C55" s="4" t="s">
        <v>56</v>
      </c>
      <c r="D55" s="5"/>
      <c r="E55" s="5"/>
      <c r="F55" s="5"/>
      <c r="G55" s="5"/>
      <c r="H55" s="6"/>
      <c r="I55" s="35">
        <v>0.2</v>
      </c>
      <c r="J55" s="28">
        <f t="shared" ref="J55:J62" si="2">I55*($J$40+$J$48)</f>
        <v>439.414</v>
      </c>
      <c r="K55" s="33"/>
      <c r="L55" s="42"/>
      <c r="M55" s="41"/>
    </row>
    <row r="56" ht="12.75" customHeight="1">
      <c r="B56" s="25" t="s">
        <v>12</v>
      </c>
      <c r="C56" s="4" t="s">
        <v>57</v>
      </c>
      <c r="D56" s="5"/>
      <c r="E56" s="5"/>
      <c r="F56" s="5"/>
      <c r="G56" s="5"/>
      <c r="H56" s="6"/>
      <c r="I56" s="43">
        <v>0.025</v>
      </c>
      <c r="J56" s="28">
        <f t="shared" si="2"/>
        <v>54.92675</v>
      </c>
      <c r="K56" s="33"/>
      <c r="L56" s="40"/>
    </row>
    <row r="57" ht="12.75" customHeight="1">
      <c r="B57" s="25" t="s">
        <v>14</v>
      </c>
      <c r="C57" s="4" t="s">
        <v>58</v>
      </c>
      <c r="D57" s="5"/>
      <c r="E57" s="5"/>
      <c r="F57" s="5"/>
      <c r="G57" s="5"/>
      <c r="H57" s="6"/>
      <c r="I57" s="44">
        <v>0.03</v>
      </c>
      <c r="J57" s="28">
        <f t="shared" si="2"/>
        <v>65.9121</v>
      </c>
      <c r="K57" s="33"/>
      <c r="L57" s="40"/>
    </row>
    <row r="58" ht="12.75" customHeight="1">
      <c r="B58" s="25" t="s">
        <v>16</v>
      </c>
      <c r="C58" s="4" t="s">
        <v>59</v>
      </c>
      <c r="D58" s="5"/>
      <c r="E58" s="5"/>
      <c r="F58" s="5"/>
      <c r="G58" s="5"/>
      <c r="H58" s="6"/>
      <c r="I58" s="45">
        <v>0.015</v>
      </c>
      <c r="J58" s="28">
        <f t="shared" si="2"/>
        <v>32.95605</v>
      </c>
      <c r="K58" s="33"/>
    </row>
    <row r="59" ht="12.75" customHeight="1">
      <c r="B59" s="25" t="s">
        <v>19</v>
      </c>
      <c r="C59" s="4" t="s">
        <v>60</v>
      </c>
      <c r="D59" s="5"/>
      <c r="E59" s="5"/>
      <c r="F59" s="5"/>
      <c r="G59" s="5"/>
      <c r="H59" s="6"/>
      <c r="I59" s="35">
        <v>0.01</v>
      </c>
      <c r="J59" s="28">
        <f t="shared" si="2"/>
        <v>21.9707</v>
      </c>
      <c r="K59" s="33"/>
    </row>
    <row r="60" ht="12.75" customHeight="1">
      <c r="B60" s="25" t="s">
        <v>42</v>
      </c>
      <c r="C60" s="4" t="s">
        <v>61</v>
      </c>
      <c r="D60" s="5"/>
      <c r="E60" s="5"/>
      <c r="F60" s="5"/>
      <c r="G60" s="5"/>
      <c r="H60" s="6"/>
      <c r="I60" s="35">
        <v>0.006</v>
      </c>
      <c r="J60" s="28">
        <f t="shared" si="2"/>
        <v>13.18242</v>
      </c>
      <c r="K60" s="33"/>
    </row>
    <row r="61" ht="12.75" customHeight="1">
      <c r="B61" s="25" t="s">
        <v>62</v>
      </c>
      <c r="C61" s="4" t="s">
        <v>63</v>
      </c>
      <c r="D61" s="5"/>
      <c r="E61" s="5"/>
      <c r="F61" s="5"/>
      <c r="G61" s="5"/>
      <c r="H61" s="6"/>
      <c r="I61" s="35">
        <v>0.002</v>
      </c>
      <c r="J61" s="28">
        <f t="shared" si="2"/>
        <v>4.39414</v>
      </c>
      <c r="K61" s="33"/>
    </row>
    <row r="62" ht="12.75" customHeight="1">
      <c r="B62" s="25" t="s">
        <v>64</v>
      </c>
      <c r="C62" s="4" t="s">
        <v>65</v>
      </c>
      <c r="D62" s="5"/>
      <c r="E62" s="5"/>
      <c r="F62" s="5"/>
      <c r="G62" s="5"/>
      <c r="H62" s="6"/>
      <c r="I62" s="35">
        <v>0.08</v>
      </c>
      <c r="J62" s="28">
        <f t="shared" si="2"/>
        <v>175.7656</v>
      </c>
      <c r="K62" s="33"/>
    </row>
    <row r="63" ht="12.75" customHeight="1">
      <c r="B63" s="26" t="s">
        <v>66</v>
      </c>
      <c r="C63" s="5"/>
      <c r="D63" s="5"/>
      <c r="E63" s="5"/>
      <c r="F63" s="5"/>
      <c r="G63" s="5"/>
      <c r="H63" s="6"/>
      <c r="I63" s="37">
        <f>SUM(I55:I62)</f>
        <v>0.368</v>
      </c>
      <c r="J63" s="29">
        <f>TRUNC(SUM(J55:J62),2)</f>
        <v>808.52</v>
      </c>
      <c r="K63" s="33"/>
      <c r="L63" s="46"/>
    </row>
    <row r="64" ht="6.75" customHeight="1">
      <c r="B64" s="30"/>
      <c r="C64" s="30"/>
      <c r="D64" s="30"/>
      <c r="E64" s="30"/>
      <c r="F64" s="30"/>
      <c r="G64" s="30"/>
      <c r="H64" s="30"/>
      <c r="I64" s="38"/>
      <c r="J64" s="31"/>
      <c r="K64" s="33"/>
      <c r="L64" s="46"/>
    </row>
    <row r="65" ht="12.75" customHeight="1">
      <c r="B65" s="39" t="s">
        <v>325</v>
      </c>
      <c r="K65" s="33"/>
      <c r="L65" s="46"/>
    </row>
    <row r="66" ht="12.75" customHeight="1">
      <c r="B66" s="39" t="s">
        <v>326</v>
      </c>
      <c r="K66" s="33"/>
      <c r="L66" s="46"/>
    </row>
    <row r="67" ht="12.75" customHeight="1">
      <c r="B67" s="39" t="s">
        <v>327</v>
      </c>
      <c r="K67" s="33"/>
      <c r="L67" s="46"/>
    </row>
    <row r="68" ht="13.5" customHeight="1">
      <c r="B68" s="47"/>
      <c r="C68" s="47"/>
      <c r="D68" s="47"/>
      <c r="E68" s="47"/>
      <c r="F68" s="47"/>
      <c r="G68" s="47"/>
      <c r="H68" s="47"/>
      <c r="I68" s="47"/>
      <c r="J68" s="47"/>
      <c r="K68" s="33"/>
      <c r="L68" s="46"/>
    </row>
    <row r="69" ht="12.75" customHeight="1">
      <c r="B69" s="9" t="s">
        <v>70</v>
      </c>
      <c r="C69" s="5"/>
      <c r="D69" s="5"/>
      <c r="E69" s="5"/>
      <c r="F69" s="5"/>
      <c r="G69" s="5"/>
      <c r="H69" s="5"/>
      <c r="I69" s="5"/>
      <c r="J69" s="6"/>
      <c r="K69" s="33"/>
    </row>
    <row r="70" ht="12.75" customHeight="1">
      <c r="B70" s="26"/>
      <c r="C70" s="5"/>
      <c r="D70" s="5"/>
      <c r="E70" s="6"/>
      <c r="F70" s="48" t="s">
        <v>71</v>
      </c>
      <c r="G70" s="48" t="s">
        <v>72</v>
      </c>
      <c r="H70" s="48" t="s">
        <v>231</v>
      </c>
      <c r="I70" s="48" t="s">
        <v>74</v>
      </c>
      <c r="J70" s="50" t="s">
        <v>36</v>
      </c>
      <c r="K70" s="33"/>
    </row>
    <row r="71" ht="12.75" customHeight="1">
      <c r="B71" s="25" t="s">
        <v>10</v>
      </c>
      <c r="C71" s="4" t="s">
        <v>75</v>
      </c>
      <c r="D71" s="5"/>
      <c r="E71" s="6"/>
      <c r="F71" s="51">
        <v>3.5</v>
      </c>
      <c r="G71" s="10">
        <v>2.0</v>
      </c>
      <c r="H71" s="10">
        <v>22.0</v>
      </c>
      <c r="I71" s="52">
        <v>0.06</v>
      </c>
      <c r="J71" s="53">
        <f>($F$71*$G$71*$H$71)-$I$71*$J$34</f>
        <v>43.6354</v>
      </c>
      <c r="K71" s="33"/>
    </row>
    <row r="72" ht="12.75" customHeight="1">
      <c r="B72" s="25" t="s">
        <v>12</v>
      </c>
      <c r="C72" s="4" t="s">
        <v>76</v>
      </c>
      <c r="D72" s="5"/>
      <c r="E72" s="6"/>
      <c r="F72" s="51">
        <v>13.1</v>
      </c>
      <c r="G72" s="10">
        <v>1.0</v>
      </c>
      <c r="H72" s="10">
        <v>22.0</v>
      </c>
      <c r="I72" s="52">
        <v>0.2</v>
      </c>
      <c r="J72" s="53">
        <f>(F72*G72*H72)*(1-I72)</f>
        <v>230.56</v>
      </c>
      <c r="K72" s="33"/>
      <c r="L72" s="8"/>
    </row>
    <row r="73" ht="12.75" customHeight="1">
      <c r="B73" s="25" t="s">
        <v>14</v>
      </c>
      <c r="C73" s="4" t="s">
        <v>77</v>
      </c>
      <c r="D73" s="5"/>
      <c r="E73" s="6"/>
      <c r="F73" s="51">
        <v>113.0</v>
      </c>
      <c r="G73" s="10"/>
      <c r="H73" s="10"/>
      <c r="I73" s="52"/>
      <c r="J73" s="53">
        <f>F73</f>
        <v>113</v>
      </c>
      <c r="K73" s="33"/>
    </row>
    <row r="74" ht="12.75" customHeight="1">
      <c r="B74" s="25" t="s">
        <v>16</v>
      </c>
      <c r="C74" s="4" t="s">
        <v>43</v>
      </c>
      <c r="D74" s="5"/>
      <c r="E74" s="6"/>
      <c r="F74" s="51"/>
      <c r="G74" s="10"/>
      <c r="H74" s="10"/>
      <c r="I74" s="35"/>
      <c r="J74" s="54"/>
      <c r="K74" s="33"/>
    </row>
    <row r="75" ht="12.75" customHeight="1">
      <c r="B75" s="26" t="s">
        <v>78</v>
      </c>
      <c r="C75" s="5"/>
      <c r="D75" s="5"/>
      <c r="E75" s="5"/>
      <c r="F75" s="5"/>
      <c r="G75" s="5"/>
      <c r="H75" s="5"/>
      <c r="I75" s="6"/>
      <c r="J75" s="29">
        <f>TRUNC(SUM(J71:J74),2)</f>
        <v>387.19</v>
      </c>
      <c r="K75" s="33"/>
    </row>
    <row r="76" ht="12.75" customHeight="1">
      <c r="B76" s="30"/>
      <c r="C76" s="30"/>
      <c r="D76" s="30"/>
      <c r="E76" s="30"/>
      <c r="F76" s="30"/>
      <c r="G76" s="30"/>
      <c r="H76" s="30"/>
      <c r="I76" s="30"/>
      <c r="J76" s="31"/>
      <c r="K76" s="33"/>
    </row>
    <row r="77" ht="12.75" customHeight="1">
      <c r="B77" s="32" t="s">
        <v>328</v>
      </c>
      <c r="K77" s="33"/>
    </row>
    <row r="78" ht="30.0" customHeight="1">
      <c r="B78" s="39" t="s">
        <v>329</v>
      </c>
      <c r="K78" s="33"/>
    </row>
    <row r="79" ht="12.75" customHeight="1">
      <c r="A79" s="33"/>
      <c r="B79" s="55"/>
      <c r="C79" s="55"/>
      <c r="D79" s="55"/>
      <c r="E79" s="55"/>
      <c r="F79" s="55"/>
      <c r="G79" s="55"/>
      <c r="H79" s="55"/>
      <c r="I79" s="55"/>
      <c r="J79" s="55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2.75" customHeight="1">
      <c r="B80" s="24" t="s">
        <v>81</v>
      </c>
      <c r="C80" s="5"/>
      <c r="D80" s="5"/>
      <c r="E80" s="5"/>
      <c r="F80" s="5"/>
      <c r="G80" s="5"/>
      <c r="H80" s="5"/>
      <c r="I80" s="5"/>
      <c r="J80" s="6"/>
      <c r="K80" s="33"/>
    </row>
    <row r="81" ht="12.75" customHeight="1">
      <c r="B81" s="26" t="s">
        <v>82</v>
      </c>
      <c r="C81" s="5"/>
      <c r="D81" s="5"/>
      <c r="E81" s="5"/>
      <c r="F81" s="5"/>
      <c r="G81" s="5"/>
      <c r="H81" s="5"/>
      <c r="I81" s="6"/>
      <c r="J81" s="25" t="s">
        <v>36</v>
      </c>
      <c r="K81" s="33"/>
    </row>
    <row r="82" ht="12.75" customHeight="1">
      <c r="B82" s="25" t="s">
        <v>83</v>
      </c>
      <c r="C82" s="4" t="s">
        <v>84</v>
      </c>
      <c r="D82" s="5"/>
      <c r="E82" s="5"/>
      <c r="F82" s="5"/>
      <c r="G82" s="5"/>
      <c r="H82" s="5"/>
      <c r="I82" s="6"/>
      <c r="J82" s="28">
        <f>J48</f>
        <v>357.66</v>
      </c>
      <c r="K82" s="33"/>
    </row>
    <row r="83" ht="12.75" customHeight="1">
      <c r="B83" s="25" t="s">
        <v>85</v>
      </c>
      <c r="C83" s="4" t="s">
        <v>86</v>
      </c>
      <c r="D83" s="5"/>
      <c r="E83" s="5"/>
      <c r="F83" s="5"/>
      <c r="G83" s="5"/>
      <c r="H83" s="5"/>
      <c r="I83" s="6"/>
      <c r="J83" s="28">
        <f>J63</f>
        <v>808.52</v>
      </c>
      <c r="K83" s="33"/>
    </row>
    <row r="84" ht="12.75" customHeight="1">
      <c r="B84" s="25" t="s">
        <v>87</v>
      </c>
      <c r="C84" s="4" t="s">
        <v>88</v>
      </c>
      <c r="D84" s="5"/>
      <c r="E84" s="5"/>
      <c r="F84" s="5"/>
      <c r="G84" s="5"/>
      <c r="H84" s="5"/>
      <c r="I84" s="6"/>
      <c r="J84" s="28"/>
      <c r="K84" s="33"/>
    </row>
    <row r="85" ht="12.75" customHeight="1">
      <c r="B85" s="26" t="s">
        <v>89</v>
      </c>
      <c r="C85" s="5"/>
      <c r="D85" s="5"/>
      <c r="E85" s="5"/>
      <c r="F85" s="5"/>
      <c r="G85" s="5"/>
      <c r="H85" s="5"/>
      <c r="I85" s="6"/>
      <c r="J85" s="29">
        <f>TRUNC(SUM(J82:J84),2)</f>
        <v>1166.18</v>
      </c>
      <c r="K85" s="33"/>
    </row>
    <row r="86" ht="12.75" customHeight="1">
      <c r="B86" s="56"/>
      <c r="C86" s="56"/>
      <c r="D86" s="56"/>
      <c r="E86" s="56"/>
      <c r="F86" s="56"/>
      <c r="G86" s="56"/>
      <c r="H86" s="56"/>
      <c r="I86" s="56"/>
      <c r="J86" s="57"/>
      <c r="K86" s="33"/>
    </row>
    <row r="87" ht="12.75" customHeight="1">
      <c r="B87" s="24" t="s">
        <v>90</v>
      </c>
      <c r="C87" s="5"/>
      <c r="D87" s="5"/>
      <c r="E87" s="5"/>
      <c r="F87" s="5"/>
      <c r="G87" s="5"/>
      <c r="H87" s="5"/>
      <c r="I87" s="5"/>
      <c r="J87" s="6"/>
      <c r="K87" s="33"/>
    </row>
    <row r="88" ht="12.75" customHeight="1">
      <c r="B88" s="4" t="s">
        <v>91</v>
      </c>
      <c r="C88" s="5"/>
      <c r="D88" s="5"/>
      <c r="E88" s="5"/>
      <c r="F88" s="5"/>
      <c r="G88" s="5"/>
      <c r="H88" s="5"/>
      <c r="I88" s="5"/>
      <c r="J88" s="6"/>
      <c r="K88" s="33"/>
    </row>
    <row r="89" ht="12.75" customHeight="1">
      <c r="B89" s="26" t="s">
        <v>92</v>
      </c>
      <c r="C89" s="5"/>
      <c r="D89" s="5"/>
      <c r="E89" s="5"/>
      <c r="F89" s="5"/>
      <c r="G89" s="5"/>
      <c r="H89" s="5"/>
      <c r="I89" s="6"/>
      <c r="J89" s="25" t="s">
        <v>93</v>
      </c>
      <c r="K89" s="33"/>
    </row>
    <row r="90" ht="12.75" customHeight="1">
      <c r="B90" s="4" t="s">
        <v>94</v>
      </c>
      <c r="C90" s="5"/>
      <c r="D90" s="5"/>
      <c r="E90" s="5"/>
      <c r="F90" s="5"/>
      <c r="G90" s="5"/>
      <c r="H90" s="5"/>
      <c r="I90" s="6"/>
      <c r="J90" s="58">
        <v>0.49685</v>
      </c>
      <c r="K90" s="33"/>
    </row>
    <row r="91" ht="12.75" customHeight="1">
      <c r="B91" s="4" t="s">
        <v>95</v>
      </c>
      <c r="C91" s="5"/>
      <c r="D91" s="5"/>
      <c r="E91" s="5"/>
      <c r="F91" s="5"/>
      <c r="G91" s="5"/>
      <c r="H91" s="5"/>
      <c r="I91" s="6"/>
      <c r="J91" s="58">
        <v>0.49685</v>
      </c>
      <c r="K91" s="33"/>
    </row>
    <row r="92" ht="12.75" customHeight="1">
      <c r="B92" s="4" t="s">
        <v>96</v>
      </c>
      <c r="C92" s="5"/>
      <c r="D92" s="5"/>
      <c r="E92" s="5"/>
      <c r="F92" s="5"/>
      <c r="G92" s="5"/>
      <c r="H92" s="5"/>
      <c r="I92" s="6"/>
      <c r="J92" s="58">
        <v>0.0063</v>
      </c>
      <c r="K92" s="33"/>
    </row>
    <row r="93" ht="12.75" customHeight="1">
      <c r="B93" s="4" t="s">
        <v>97</v>
      </c>
      <c r="C93" s="5"/>
      <c r="D93" s="5"/>
      <c r="E93" s="5"/>
      <c r="F93" s="5"/>
      <c r="G93" s="5"/>
      <c r="H93" s="5"/>
      <c r="I93" s="6"/>
      <c r="J93" s="59">
        <f>SUM(J90:J92)</f>
        <v>1</v>
      </c>
      <c r="K93" s="33"/>
    </row>
    <row r="94" ht="6.75" customHeight="1">
      <c r="B94" s="9"/>
      <c r="C94" s="60"/>
      <c r="D94" s="60"/>
      <c r="E94" s="60"/>
      <c r="F94" s="60"/>
      <c r="G94" s="60"/>
      <c r="H94" s="60"/>
      <c r="I94" s="60"/>
      <c r="J94" s="61"/>
      <c r="K94" s="33"/>
    </row>
    <row r="95" ht="12.75" customHeight="1">
      <c r="B95" s="25">
        <v>3.0</v>
      </c>
      <c r="C95" s="26" t="s">
        <v>98</v>
      </c>
      <c r="D95" s="5"/>
      <c r="E95" s="5"/>
      <c r="F95" s="5"/>
      <c r="G95" s="5"/>
      <c r="H95" s="6"/>
      <c r="I95" s="50" t="s">
        <v>48</v>
      </c>
      <c r="J95" s="25" t="s">
        <v>36</v>
      </c>
      <c r="K95" s="33"/>
    </row>
    <row r="96" ht="12.75" customHeight="1">
      <c r="B96" s="25" t="s">
        <v>10</v>
      </c>
      <c r="C96" s="4" t="s">
        <v>99</v>
      </c>
      <c r="D96" s="5"/>
      <c r="E96" s="5"/>
      <c r="F96" s="5"/>
      <c r="G96" s="5"/>
      <c r="H96" s="6"/>
      <c r="I96" s="35">
        <f t="shared" ref="I96:I102" si="3">J96/$J$40</f>
        <v>0.04945490807</v>
      </c>
      <c r="J96" s="62">
        <f>(((($J$85-$J$83)+$J$40)/12)*$J$90)</f>
        <v>90.96785246</v>
      </c>
      <c r="K96" s="33"/>
      <c r="L96" s="63"/>
    </row>
    <row r="97" ht="12.75" customHeight="1">
      <c r="B97" s="25" t="s">
        <v>12</v>
      </c>
      <c r="C97" s="4" t="s">
        <v>100</v>
      </c>
      <c r="D97" s="5"/>
      <c r="E97" s="5"/>
      <c r="F97" s="5"/>
      <c r="G97" s="5"/>
      <c r="H97" s="6"/>
      <c r="I97" s="35">
        <f t="shared" si="3"/>
        <v>0.003956392646</v>
      </c>
      <c r="J97" s="62">
        <f>($J$62/12)*$J$90</f>
        <v>7.277428197</v>
      </c>
      <c r="K97" s="33"/>
      <c r="L97" s="63"/>
    </row>
    <row r="98" ht="12.75" customHeight="1">
      <c r="B98" s="25" t="s">
        <v>14</v>
      </c>
      <c r="C98" s="4" t="s">
        <v>101</v>
      </c>
      <c r="D98" s="5"/>
      <c r="E98" s="5"/>
      <c r="F98" s="5"/>
      <c r="G98" s="5"/>
      <c r="H98" s="6"/>
      <c r="I98" s="35">
        <f t="shared" si="3"/>
        <v>0.02373835587</v>
      </c>
      <c r="J98" s="62">
        <f>$J$62*0.5*$J$90</f>
        <v>43.66456918</v>
      </c>
      <c r="K98" s="33"/>
      <c r="L98" s="63"/>
    </row>
    <row r="99" ht="12.75" customHeight="1">
      <c r="B99" s="25" t="s">
        <v>16</v>
      </c>
      <c r="C99" s="4" t="s">
        <v>102</v>
      </c>
      <c r="D99" s="5"/>
      <c r="E99" s="5"/>
      <c r="F99" s="5"/>
      <c r="G99" s="5"/>
      <c r="H99" s="6"/>
      <c r="I99" s="35">
        <f t="shared" si="3"/>
        <v>0.04140416667</v>
      </c>
      <c r="J99" s="62">
        <f>(J40/12)*J91</f>
        <v>76.15923821</v>
      </c>
      <c r="K99" s="33"/>
      <c r="L99" s="63"/>
    </row>
    <row r="100" ht="12.75" customHeight="1">
      <c r="B100" s="25" t="s">
        <v>19</v>
      </c>
      <c r="C100" s="4" t="s">
        <v>103</v>
      </c>
      <c r="D100" s="5"/>
      <c r="E100" s="5"/>
      <c r="F100" s="5"/>
      <c r="G100" s="5"/>
      <c r="H100" s="6"/>
      <c r="I100" s="35">
        <f t="shared" si="3"/>
        <v>0.02625010796</v>
      </c>
      <c r="J100" s="28">
        <f>(J85/12)*J91</f>
        <v>48.28471108</v>
      </c>
      <c r="K100" s="33"/>
    </row>
    <row r="101" ht="12.75" customHeight="1">
      <c r="B101" s="25" t="s">
        <v>42</v>
      </c>
      <c r="C101" s="4" t="s">
        <v>104</v>
      </c>
      <c r="D101" s="5"/>
      <c r="E101" s="5"/>
      <c r="F101" s="5"/>
      <c r="G101" s="5"/>
      <c r="H101" s="6"/>
      <c r="I101" s="35">
        <f t="shared" si="3"/>
        <v>0.02373835587</v>
      </c>
      <c r="J101" s="28">
        <f>(J62*0.5)*J91</f>
        <v>43.66456918</v>
      </c>
      <c r="K101" s="33"/>
    </row>
    <row r="102" ht="12.75" customHeight="1">
      <c r="B102" s="25" t="s">
        <v>62</v>
      </c>
      <c r="C102" s="4" t="s">
        <v>105</v>
      </c>
      <c r="D102" s="5"/>
      <c r="E102" s="5"/>
      <c r="F102" s="5"/>
      <c r="G102" s="5"/>
      <c r="H102" s="6"/>
      <c r="I102" s="35">
        <f t="shared" si="3"/>
        <v>-0.001224989535</v>
      </c>
      <c r="J102" s="28">
        <f>-J82*J92</f>
        <v>-2.253258</v>
      </c>
      <c r="K102" s="33"/>
    </row>
    <row r="103" ht="12.75" customHeight="1">
      <c r="B103" s="26" t="s">
        <v>106</v>
      </c>
      <c r="C103" s="5"/>
      <c r="D103" s="5"/>
      <c r="E103" s="5"/>
      <c r="F103" s="5"/>
      <c r="G103" s="5"/>
      <c r="H103" s="6"/>
      <c r="I103" s="37">
        <f>TRUNC(SUM(I96:I101),4)</f>
        <v>0.1685</v>
      </c>
      <c r="J103" s="29">
        <f>TRUNC(SUM(J96:J101),2)</f>
        <v>310.01</v>
      </c>
      <c r="K103" s="33"/>
    </row>
    <row r="104" ht="7.5" customHeight="1">
      <c r="B104" s="30"/>
      <c r="C104" s="30"/>
      <c r="D104" s="30"/>
      <c r="E104" s="30"/>
      <c r="F104" s="30"/>
      <c r="G104" s="30"/>
      <c r="H104" s="30"/>
      <c r="I104" s="38"/>
      <c r="J104" s="31"/>
      <c r="K104" s="33"/>
    </row>
    <row r="105" ht="28.5" customHeight="1">
      <c r="B105" s="64" t="s">
        <v>330</v>
      </c>
      <c r="K105" s="33"/>
    </row>
    <row r="106" ht="38.25" customHeight="1">
      <c r="B106" s="64" t="s">
        <v>331</v>
      </c>
      <c r="K106" s="33"/>
    </row>
    <row r="107" ht="24.75" customHeight="1">
      <c r="B107" s="64" t="s">
        <v>332</v>
      </c>
      <c r="K107" s="33"/>
    </row>
    <row r="108" ht="12.75" customHeight="1">
      <c r="B108" s="64" t="s">
        <v>333</v>
      </c>
      <c r="K108" s="33"/>
    </row>
    <row r="109" ht="38.25" customHeight="1">
      <c r="B109" s="64" t="s">
        <v>334</v>
      </c>
      <c r="K109" s="33"/>
    </row>
    <row r="110" ht="12.75" customHeight="1">
      <c r="B110" s="65" t="s">
        <v>335</v>
      </c>
      <c r="K110" s="33"/>
    </row>
    <row r="111" ht="36.0" customHeight="1">
      <c r="B111" s="66" t="s">
        <v>336</v>
      </c>
      <c r="K111" s="33"/>
    </row>
    <row r="112" ht="12.75" customHeight="1">
      <c r="B112" s="24" t="s">
        <v>114</v>
      </c>
      <c r="C112" s="5"/>
      <c r="D112" s="5"/>
      <c r="E112" s="5"/>
      <c r="F112" s="5"/>
      <c r="G112" s="5"/>
      <c r="H112" s="5"/>
      <c r="I112" s="5"/>
      <c r="J112" s="6"/>
      <c r="K112" s="33"/>
    </row>
    <row r="113" ht="12.75" customHeight="1">
      <c r="B113" s="4" t="s">
        <v>115</v>
      </c>
      <c r="C113" s="5"/>
      <c r="D113" s="5"/>
      <c r="E113" s="5"/>
      <c r="F113" s="5"/>
      <c r="G113" s="5"/>
      <c r="H113" s="5"/>
      <c r="I113" s="5"/>
      <c r="J113" s="6"/>
      <c r="K113" s="33"/>
    </row>
    <row r="114" ht="12.75" customHeight="1">
      <c r="B114" s="67" t="s">
        <v>116</v>
      </c>
      <c r="C114" s="6"/>
      <c r="D114" s="67" t="s">
        <v>117</v>
      </c>
      <c r="E114" s="6"/>
      <c r="F114" s="67" t="s">
        <v>118</v>
      </c>
      <c r="G114" s="6"/>
      <c r="H114" s="67" t="s">
        <v>119</v>
      </c>
      <c r="I114" s="6"/>
      <c r="J114" s="68" t="s">
        <v>120</v>
      </c>
      <c r="K114" s="33"/>
    </row>
    <row r="115" ht="13.5" customHeight="1">
      <c r="B115" s="69" t="s">
        <v>121</v>
      </c>
      <c r="C115" s="6"/>
      <c r="D115" s="70"/>
      <c r="E115" s="6"/>
      <c r="F115" s="71">
        <v>30.0</v>
      </c>
      <c r="G115" s="6"/>
      <c r="H115" s="72">
        <f>(252/365)</f>
        <v>0.6904109589</v>
      </c>
      <c r="I115" s="6"/>
      <c r="J115" s="73">
        <f t="shared" ref="J115:J126" si="4">D115*F115*H115</f>
        <v>0</v>
      </c>
      <c r="K115" s="33"/>
    </row>
    <row r="116" ht="12.75" customHeight="1">
      <c r="B116" s="69" t="s">
        <v>122</v>
      </c>
      <c r="C116" s="6"/>
      <c r="D116" s="70"/>
      <c r="E116" s="6"/>
      <c r="F116" s="71">
        <v>1.0</v>
      </c>
      <c r="G116" s="6"/>
      <c r="H116" s="72">
        <v>1.0</v>
      </c>
      <c r="I116" s="6"/>
      <c r="J116" s="73">
        <f t="shared" si="4"/>
        <v>0</v>
      </c>
      <c r="K116" s="33"/>
    </row>
    <row r="117" ht="12.75" customHeight="1">
      <c r="B117" s="69" t="s">
        <v>123</v>
      </c>
      <c r="C117" s="6"/>
      <c r="D117" s="70"/>
      <c r="E117" s="6"/>
      <c r="F117" s="71">
        <v>15.0</v>
      </c>
      <c r="G117" s="6"/>
      <c r="H117" s="72">
        <f t="shared" ref="H117:H118" si="5">(252/365)</f>
        <v>0.6904109589</v>
      </c>
      <c r="I117" s="6"/>
      <c r="J117" s="73">
        <f t="shared" si="4"/>
        <v>0</v>
      </c>
      <c r="K117" s="33"/>
    </row>
    <row r="118" ht="12.75" customHeight="1">
      <c r="B118" s="69" t="s">
        <v>124</v>
      </c>
      <c r="C118" s="6"/>
      <c r="D118" s="70"/>
      <c r="E118" s="6"/>
      <c r="F118" s="71">
        <v>5.0</v>
      </c>
      <c r="G118" s="6"/>
      <c r="H118" s="72">
        <f t="shared" si="5"/>
        <v>0.6904109589</v>
      </c>
      <c r="I118" s="6"/>
      <c r="J118" s="73">
        <f t="shared" si="4"/>
        <v>0</v>
      </c>
      <c r="K118" s="33"/>
    </row>
    <row r="119" ht="12.75" customHeight="1">
      <c r="B119" s="69" t="s">
        <v>125</v>
      </c>
      <c r="C119" s="6"/>
      <c r="D119" s="70"/>
      <c r="E119" s="6"/>
      <c r="F119" s="71">
        <v>2.0</v>
      </c>
      <c r="G119" s="6"/>
      <c r="H119" s="72">
        <v>1.0</v>
      </c>
      <c r="I119" s="6"/>
      <c r="J119" s="73">
        <f t="shared" si="4"/>
        <v>0</v>
      </c>
      <c r="K119" s="33"/>
    </row>
    <row r="120" ht="12.75" customHeight="1">
      <c r="B120" s="69" t="s">
        <v>126</v>
      </c>
      <c r="C120" s="6"/>
      <c r="D120" s="70"/>
      <c r="E120" s="6"/>
      <c r="F120" s="71">
        <v>2.0</v>
      </c>
      <c r="G120" s="6"/>
      <c r="H120" s="72">
        <f>(252/365)</f>
        <v>0.6904109589</v>
      </c>
      <c r="I120" s="6"/>
      <c r="J120" s="73">
        <f t="shared" si="4"/>
        <v>0</v>
      </c>
      <c r="K120" s="33"/>
    </row>
    <row r="121" ht="12.75" customHeight="1">
      <c r="B121" s="69" t="s">
        <v>127</v>
      </c>
      <c r="C121" s="6"/>
      <c r="D121" s="70"/>
      <c r="E121" s="6"/>
      <c r="F121" s="71">
        <v>3.0</v>
      </c>
      <c r="G121" s="6"/>
      <c r="H121" s="72">
        <v>1.0</v>
      </c>
      <c r="I121" s="6"/>
      <c r="J121" s="73">
        <f t="shared" si="4"/>
        <v>0</v>
      </c>
      <c r="K121" s="33"/>
    </row>
    <row r="122" ht="12.75" customHeight="1">
      <c r="B122" s="69" t="s">
        <v>128</v>
      </c>
      <c r="C122" s="6"/>
      <c r="D122" s="70"/>
      <c r="E122" s="6"/>
      <c r="F122" s="71">
        <v>1.0</v>
      </c>
      <c r="G122" s="6"/>
      <c r="H122" s="72">
        <v>1.0</v>
      </c>
      <c r="I122" s="6"/>
      <c r="J122" s="73">
        <f t="shared" si="4"/>
        <v>0</v>
      </c>
      <c r="K122" s="33"/>
    </row>
    <row r="123" ht="12.75" customHeight="1">
      <c r="B123" s="69" t="s">
        <v>129</v>
      </c>
      <c r="C123" s="6"/>
      <c r="D123" s="70"/>
      <c r="E123" s="6"/>
      <c r="F123" s="71">
        <v>1.0</v>
      </c>
      <c r="G123" s="6"/>
      <c r="H123" s="72">
        <v>1.0</v>
      </c>
      <c r="I123" s="6"/>
      <c r="J123" s="73">
        <f t="shared" si="4"/>
        <v>0</v>
      </c>
      <c r="K123" s="33"/>
    </row>
    <row r="124" ht="12.75" customHeight="1">
      <c r="B124" s="69" t="s">
        <v>130</v>
      </c>
      <c r="C124" s="6"/>
      <c r="D124" s="70"/>
      <c r="E124" s="6"/>
      <c r="F124" s="71">
        <v>20.0</v>
      </c>
      <c r="G124" s="6"/>
      <c r="H124" s="72">
        <f t="shared" ref="H124:H125" si="6">(252/365)</f>
        <v>0.6904109589</v>
      </c>
      <c r="I124" s="6"/>
      <c r="J124" s="73">
        <f t="shared" si="4"/>
        <v>0</v>
      </c>
      <c r="K124" s="33"/>
    </row>
    <row r="125" ht="12.75" customHeight="1">
      <c r="B125" s="69" t="s">
        <v>131</v>
      </c>
      <c r="C125" s="6"/>
      <c r="D125" s="70"/>
      <c r="E125" s="6"/>
      <c r="F125" s="71">
        <v>180.0</v>
      </c>
      <c r="G125" s="6"/>
      <c r="H125" s="72">
        <f t="shared" si="6"/>
        <v>0.6904109589</v>
      </c>
      <c r="I125" s="6"/>
      <c r="J125" s="73">
        <f t="shared" si="4"/>
        <v>0</v>
      </c>
      <c r="K125" s="33"/>
    </row>
    <row r="126" ht="12.75" customHeight="1">
      <c r="B126" s="69" t="s">
        <v>132</v>
      </c>
      <c r="C126" s="6"/>
      <c r="D126" s="70"/>
      <c r="E126" s="6"/>
      <c r="F126" s="71">
        <v>6.0</v>
      </c>
      <c r="G126" s="6"/>
      <c r="H126" s="72">
        <v>1.0</v>
      </c>
      <c r="I126" s="6"/>
      <c r="J126" s="73">
        <f t="shared" si="4"/>
        <v>0</v>
      </c>
      <c r="K126" s="33"/>
    </row>
    <row r="127" ht="12.75" customHeight="1">
      <c r="B127" s="74" t="s">
        <v>133</v>
      </c>
      <c r="C127" s="5"/>
      <c r="D127" s="5"/>
      <c r="E127" s="5"/>
      <c r="F127" s="5"/>
      <c r="G127" s="5"/>
      <c r="H127" s="5"/>
      <c r="I127" s="6"/>
      <c r="J127" s="73">
        <f>SUM(J115:J126)</f>
        <v>0</v>
      </c>
      <c r="K127" s="33"/>
    </row>
    <row r="128" ht="12.75" customHeight="1">
      <c r="B128" s="75"/>
      <c r="C128" s="75"/>
      <c r="D128" s="76"/>
      <c r="E128" s="76"/>
      <c r="F128" s="77"/>
      <c r="G128" s="77"/>
      <c r="H128" s="78"/>
      <c r="I128" s="78"/>
      <c r="J128" s="79"/>
      <c r="K128" s="33"/>
    </row>
    <row r="129" ht="12.75" customHeight="1">
      <c r="B129" s="16" t="s">
        <v>134</v>
      </c>
      <c r="C129" s="5"/>
      <c r="D129" s="5"/>
      <c r="E129" s="5"/>
      <c r="F129" s="5"/>
      <c r="G129" s="6"/>
      <c r="H129" s="33"/>
      <c r="I129" s="33"/>
      <c r="J129" s="33"/>
      <c r="K129" s="33"/>
    </row>
    <row r="130" ht="12.75" customHeight="1">
      <c r="B130" s="74" t="s">
        <v>135</v>
      </c>
      <c r="C130" s="6"/>
      <c r="D130" s="74" t="s">
        <v>136</v>
      </c>
      <c r="E130" s="6"/>
      <c r="F130" s="74" t="s">
        <v>137</v>
      </c>
      <c r="G130" s="6"/>
      <c r="K130" s="33"/>
    </row>
    <row r="131" ht="12.75" customHeight="1">
      <c r="B131" s="80">
        <f>J40+J85+J103</f>
        <v>3315.6</v>
      </c>
      <c r="C131" s="6"/>
      <c r="D131" s="74">
        <v>30.0</v>
      </c>
      <c r="E131" s="6"/>
      <c r="F131" s="80">
        <f>B131/D131</f>
        <v>110.52</v>
      </c>
      <c r="G131" s="6"/>
      <c r="H131" s="81"/>
      <c r="I131" s="81"/>
      <c r="J131" s="81"/>
      <c r="K131" s="33"/>
    </row>
    <row r="132" ht="12.75" customHeight="1">
      <c r="B132" s="82"/>
      <c r="C132" s="82"/>
      <c r="D132" s="82"/>
      <c r="E132" s="81"/>
      <c r="F132" s="83"/>
      <c r="G132" s="83"/>
      <c r="H132" s="84"/>
      <c r="I132" s="84"/>
      <c r="J132" s="85"/>
      <c r="K132" s="33"/>
    </row>
    <row r="133" ht="36.0" customHeight="1">
      <c r="B133" s="64" t="s">
        <v>337</v>
      </c>
      <c r="K133" s="33"/>
    </row>
    <row r="134" ht="25.5" customHeight="1">
      <c r="B134" s="64" t="s">
        <v>338</v>
      </c>
      <c r="K134" s="33"/>
    </row>
    <row r="135" ht="12.75" customHeight="1">
      <c r="B135" s="64" t="s">
        <v>339</v>
      </c>
      <c r="K135" s="33"/>
    </row>
    <row r="136" ht="12.75" customHeight="1">
      <c r="B136" s="64" t="s">
        <v>340</v>
      </c>
      <c r="K136" s="33"/>
    </row>
    <row r="137" ht="12.75" customHeight="1">
      <c r="B137" s="64" t="s">
        <v>341</v>
      </c>
      <c r="K137" s="33"/>
    </row>
    <row r="138" ht="12.75" customHeight="1">
      <c r="B138" s="82"/>
      <c r="C138" s="82"/>
      <c r="D138" s="81"/>
      <c r="E138" s="81"/>
      <c r="F138" s="83"/>
      <c r="G138" s="83"/>
      <c r="H138" s="84"/>
      <c r="I138" s="84"/>
      <c r="J138" s="85"/>
      <c r="K138" s="33"/>
    </row>
    <row r="139" ht="12.75" customHeight="1">
      <c r="B139" s="9" t="s">
        <v>143</v>
      </c>
      <c r="C139" s="5"/>
      <c r="D139" s="5"/>
      <c r="E139" s="5"/>
      <c r="F139" s="5"/>
      <c r="G139" s="5"/>
      <c r="H139" s="6"/>
      <c r="I139" s="50" t="s">
        <v>48</v>
      </c>
      <c r="J139" s="25" t="s">
        <v>36</v>
      </c>
      <c r="K139" s="33"/>
    </row>
    <row r="140" ht="12.75" customHeight="1">
      <c r="B140" s="86"/>
      <c r="C140" s="9"/>
      <c r="D140" s="60"/>
      <c r="E140" s="60"/>
      <c r="F140" s="87"/>
      <c r="G140" s="88" t="s">
        <v>137</v>
      </c>
      <c r="H140" s="16" t="s">
        <v>144</v>
      </c>
      <c r="I140" s="50"/>
      <c r="J140" s="61"/>
      <c r="K140" s="33"/>
    </row>
    <row r="141" ht="12.75" customHeight="1">
      <c r="B141" s="25" t="s">
        <v>10</v>
      </c>
      <c r="C141" s="89" t="s">
        <v>145</v>
      </c>
      <c r="D141" s="5"/>
      <c r="E141" s="5"/>
      <c r="F141" s="6"/>
      <c r="G141" s="90">
        <f>F131</f>
        <v>110.52</v>
      </c>
      <c r="H141" s="91">
        <v>1.0</v>
      </c>
      <c r="I141" s="43">
        <f t="shared" ref="I141:I146" si="7">J141/$J$40</f>
        <v>0.005007040301</v>
      </c>
      <c r="J141" s="62">
        <f t="shared" ref="J141:J146" si="8">($G$141*H141)/12</f>
        <v>9.21</v>
      </c>
      <c r="K141" s="33"/>
    </row>
    <row r="142" ht="12.75" customHeight="1">
      <c r="B142" s="25" t="s">
        <v>12</v>
      </c>
      <c r="C142" s="89" t="s">
        <v>146</v>
      </c>
      <c r="D142" s="5"/>
      <c r="E142" s="5"/>
      <c r="F142" s="6"/>
      <c r="G142" s="92"/>
      <c r="H142" s="91">
        <v>1.0</v>
      </c>
      <c r="I142" s="43">
        <f t="shared" si="7"/>
        <v>0.005007040301</v>
      </c>
      <c r="J142" s="62">
        <f t="shared" si="8"/>
        <v>9.21</v>
      </c>
      <c r="K142" s="33"/>
    </row>
    <row r="143" ht="12.75" customHeight="1">
      <c r="B143" s="25" t="s">
        <v>14</v>
      </c>
      <c r="C143" s="89" t="s">
        <v>147</v>
      </c>
      <c r="D143" s="5"/>
      <c r="E143" s="5"/>
      <c r="F143" s="6"/>
      <c r="G143" s="92"/>
      <c r="H143" s="91">
        <v>1.0</v>
      </c>
      <c r="I143" s="43">
        <f t="shared" si="7"/>
        <v>0.005007040301</v>
      </c>
      <c r="J143" s="62">
        <f t="shared" si="8"/>
        <v>9.21</v>
      </c>
      <c r="K143" s="33"/>
    </row>
    <row r="144" ht="12.75" customHeight="1">
      <c r="B144" s="25" t="s">
        <v>16</v>
      </c>
      <c r="C144" s="89" t="s">
        <v>342</v>
      </c>
      <c r="D144" s="5"/>
      <c r="E144" s="5"/>
      <c r="F144" s="6"/>
      <c r="G144" s="92"/>
      <c r="H144" s="91">
        <v>1.0</v>
      </c>
      <c r="I144" s="43">
        <f t="shared" si="7"/>
        <v>0.005007040301</v>
      </c>
      <c r="J144" s="62">
        <f t="shared" si="8"/>
        <v>9.21</v>
      </c>
      <c r="K144" s="33"/>
    </row>
    <row r="145" ht="12.75" customHeight="1">
      <c r="B145" s="25" t="s">
        <v>19</v>
      </c>
      <c r="C145" s="89" t="s">
        <v>149</v>
      </c>
      <c r="D145" s="5"/>
      <c r="E145" s="5"/>
      <c r="F145" s="6"/>
      <c r="G145" s="92"/>
      <c r="H145" s="91">
        <v>1.0</v>
      </c>
      <c r="I145" s="43">
        <f t="shared" si="7"/>
        <v>0.005007040301</v>
      </c>
      <c r="J145" s="62">
        <f t="shared" si="8"/>
        <v>9.21</v>
      </c>
      <c r="K145" s="33"/>
    </row>
    <row r="146" ht="12.75" customHeight="1">
      <c r="B146" s="25" t="s">
        <v>42</v>
      </c>
      <c r="C146" s="89" t="s">
        <v>150</v>
      </c>
      <c r="D146" s="5"/>
      <c r="E146" s="5"/>
      <c r="F146" s="6"/>
      <c r="G146" s="93"/>
      <c r="H146" s="91">
        <v>1.0</v>
      </c>
      <c r="I146" s="43">
        <f t="shared" si="7"/>
        <v>0.005007040301</v>
      </c>
      <c r="J146" s="62">
        <f t="shared" si="8"/>
        <v>9.21</v>
      </c>
      <c r="K146" s="33"/>
    </row>
    <row r="147" ht="12.75" customHeight="1">
      <c r="B147" s="26" t="s">
        <v>151</v>
      </c>
      <c r="C147" s="5"/>
      <c r="D147" s="5"/>
      <c r="E147" s="5"/>
      <c r="F147" s="5"/>
      <c r="G147" s="5"/>
      <c r="H147" s="6"/>
      <c r="I147" s="37">
        <f>TRUNC(SUM(I141:I146),4)</f>
        <v>0.03</v>
      </c>
      <c r="J147" s="29">
        <f>TRUNC(SUM(J141:J146),2)</f>
        <v>55.26</v>
      </c>
      <c r="K147" s="33"/>
    </row>
    <row r="148" ht="8.25" customHeight="1">
      <c r="B148" s="56"/>
      <c r="C148" s="56"/>
      <c r="D148" s="56"/>
      <c r="E148" s="56"/>
      <c r="F148" s="56"/>
      <c r="G148" s="56"/>
      <c r="H148" s="56"/>
      <c r="I148" s="95"/>
      <c r="J148" s="57"/>
      <c r="K148" s="33"/>
    </row>
    <row r="149" ht="31.5" customHeight="1">
      <c r="B149" s="39" t="s">
        <v>343</v>
      </c>
      <c r="K149" s="33"/>
    </row>
    <row r="150" ht="10.5" customHeight="1">
      <c r="B150" s="47"/>
      <c r="C150" s="47"/>
      <c r="D150" s="47"/>
      <c r="E150" s="47"/>
      <c r="F150" s="47"/>
      <c r="G150" s="47"/>
      <c r="H150" s="47"/>
      <c r="I150" s="47"/>
      <c r="J150" s="47"/>
      <c r="K150" s="33"/>
    </row>
    <row r="151" ht="12.75" customHeight="1">
      <c r="B151" s="30"/>
      <c r="C151" s="30"/>
      <c r="D151" s="30"/>
      <c r="E151" s="30"/>
      <c r="F151" s="30"/>
      <c r="G151" s="30"/>
      <c r="H151" s="30"/>
      <c r="I151" s="38"/>
      <c r="J151" s="31"/>
      <c r="K151" s="33"/>
    </row>
    <row r="152" ht="12.75" customHeight="1">
      <c r="B152" s="24" t="s">
        <v>153</v>
      </c>
      <c r="C152" s="5"/>
      <c r="D152" s="5"/>
      <c r="E152" s="5"/>
      <c r="F152" s="5"/>
      <c r="G152" s="5"/>
      <c r="H152" s="5"/>
      <c r="I152" s="5"/>
      <c r="J152" s="6"/>
      <c r="K152" s="33"/>
    </row>
    <row r="153" ht="12.75" customHeight="1">
      <c r="B153" s="9" t="s">
        <v>154</v>
      </c>
      <c r="C153" s="5"/>
      <c r="D153" s="5"/>
      <c r="E153" s="5"/>
      <c r="F153" s="5"/>
      <c r="G153" s="5"/>
      <c r="H153" s="5"/>
      <c r="I153" s="6"/>
      <c r="J153" s="25" t="s">
        <v>36</v>
      </c>
      <c r="K153" s="33"/>
    </row>
    <row r="154" ht="12.75" customHeight="1">
      <c r="B154" s="25" t="s">
        <v>155</v>
      </c>
      <c r="C154" s="4" t="s">
        <v>156</v>
      </c>
      <c r="D154" s="5"/>
      <c r="E154" s="5"/>
      <c r="F154" s="5"/>
      <c r="G154" s="5"/>
      <c r="H154" s="5"/>
      <c r="I154" s="6"/>
      <c r="J154" s="28">
        <f>J147</f>
        <v>55.26</v>
      </c>
      <c r="K154" s="33"/>
    </row>
    <row r="155" ht="12.75" customHeight="1">
      <c r="B155" s="25" t="s">
        <v>157</v>
      </c>
      <c r="C155" s="4" t="s">
        <v>158</v>
      </c>
      <c r="D155" s="5"/>
      <c r="E155" s="5"/>
      <c r="F155" s="5"/>
      <c r="G155" s="5"/>
      <c r="H155" s="5"/>
      <c r="I155" s="6"/>
      <c r="J155" s="28">
        <v>0.0</v>
      </c>
      <c r="K155" s="33"/>
    </row>
    <row r="156" ht="12.75" customHeight="1">
      <c r="B156" s="26" t="s">
        <v>159</v>
      </c>
      <c r="C156" s="5"/>
      <c r="D156" s="5"/>
      <c r="E156" s="5"/>
      <c r="F156" s="5"/>
      <c r="G156" s="5"/>
      <c r="H156" s="5"/>
      <c r="I156" s="6"/>
      <c r="J156" s="29">
        <f>SUM(J154:J155)</f>
        <v>55.26</v>
      </c>
      <c r="K156" s="33"/>
    </row>
    <row r="157" ht="12.75" customHeight="1">
      <c r="B157" s="56"/>
      <c r="C157" s="56"/>
      <c r="D157" s="56"/>
      <c r="E157" s="56"/>
      <c r="F157" s="56"/>
      <c r="G157" s="56"/>
      <c r="H157" s="56"/>
      <c r="I157" s="56"/>
      <c r="J157" s="57"/>
      <c r="K157" s="33"/>
    </row>
    <row r="158" ht="12.75" customHeight="1">
      <c r="B158" s="9" t="s">
        <v>248</v>
      </c>
      <c r="C158" s="5"/>
      <c r="D158" s="5"/>
      <c r="E158" s="5"/>
      <c r="F158" s="5"/>
      <c r="G158" s="5"/>
      <c r="H158" s="5"/>
      <c r="I158" s="5"/>
      <c r="J158" s="6"/>
      <c r="K158" s="33"/>
    </row>
    <row r="159" ht="12.75" customHeight="1">
      <c r="B159" s="4"/>
      <c r="C159" s="5"/>
      <c r="D159" s="6"/>
      <c r="E159" s="16" t="s">
        <v>161</v>
      </c>
      <c r="F159" s="6"/>
      <c r="G159" s="96" t="s">
        <v>93</v>
      </c>
      <c r="H159" s="94" t="s">
        <v>249</v>
      </c>
      <c r="I159" s="16" t="s">
        <v>250</v>
      </c>
      <c r="J159" s="6"/>
      <c r="K159" s="33"/>
    </row>
    <row r="160" ht="12.75" customHeight="1">
      <c r="B160" s="4"/>
      <c r="C160" s="5"/>
      <c r="D160" s="6"/>
      <c r="E160" s="91">
        <f>J40+J85+J103+J127</f>
        <v>3315.6</v>
      </c>
      <c r="F160" s="6"/>
      <c r="G160" s="97">
        <v>0.0161</v>
      </c>
      <c r="H160" s="28"/>
      <c r="I160" s="91">
        <f>E160*G160</f>
        <v>53.38116</v>
      </c>
      <c r="J160" s="6"/>
      <c r="K160" s="33"/>
    </row>
    <row r="161" ht="12.75" customHeight="1">
      <c r="B161" s="16" t="s">
        <v>163</v>
      </c>
      <c r="C161" s="5"/>
      <c r="D161" s="5"/>
      <c r="E161" s="5"/>
      <c r="F161" s="5"/>
      <c r="G161" s="5"/>
      <c r="H161" s="6"/>
      <c r="I161" s="91">
        <f>SUM(I160:J160)</f>
        <v>53.38116</v>
      </c>
      <c r="J161" s="6"/>
      <c r="K161" s="33"/>
    </row>
    <row r="162" ht="11.25" customHeight="1">
      <c r="B162" s="30"/>
      <c r="C162" s="30"/>
      <c r="D162" s="30"/>
      <c r="E162" s="30"/>
      <c r="F162" s="30"/>
      <c r="G162" s="30"/>
      <c r="H162" s="30"/>
      <c r="I162" s="30"/>
      <c r="J162" s="31"/>
      <c r="K162" s="33"/>
    </row>
    <row r="163" ht="39.0" customHeight="1">
      <c r="B163" s="64" t="s">
        <v>344</v>
      </c>
      <c r="K163" s="33"/>
    </row>
    <row r="164" ht="12.75" customHeight="1">
      <c r="B164" s="82"/>
      <c r="C164" s="82"/>
      <c r="D164" s="82"/>
      <c r="E164" s="82"/>
      <c r="F164" s="82"/>
      <c r="G164" s="82"/>
      <c r="H164" s="82"/>
      <c r="I164" s="82"/>
      <c r="J164" s="82"/>
      <c r="K164" s="33"/>
    </row>
    <row r="165" ht="12.75" customHeight="1">
      <c r="B165" s="82"/>
      <c r="C165" s="82"/>
      <c r="D165" s="82"/>
      <c r="E165" s="82"/>
      <c r="F165" s="82"/>
      <c r="G165" s="82"/>
      <c r="H165" s="82"/>
      <c r="I165" s="82"/>
      <c r="J165" s="82"/>
      <c r="K165" s="33"/>
    </row>
    <row r="166" ht="12.75" customHeight="1">
      <c r="B166" s="24" t="s">
        <v>171</v>
      </c>
      <c r="C166" s="5"/>
      <c r="D166" s="5"/>
      <c r="E166" s="5"/>
      <c r="F166" s="5"/>
      <c r="G166" s="5"/>
      <c r="H166" s="5"/>
      <c r="I166" s="5"/>
      <c r="J166" s="6"/>
      <c r="K166" s="33"/>
    </row>
    <row r="167" ht="12.75" customHeight="1">
      <c r="B167" s="25">
        <v>5.0</v>
      </c>
      <c r="C167" s="26" t="s">
        <v>172</v>
      </c>
      <c r="D167" s="5"/>
      <c r="E167" s="5"/>
      <c r="F167" s="5"/>
      <c r="G167" s="5"/>
      <c r="H167" s="6"/>
      <c r="I167" s="25"/>
      <c r="J167" s="25" t="s">
        <v>36</v>
      </c>
      <c r="K167" s="33"/>
    </row>
    <row r="168" ht="12.75" customHeight="1">
      <c r="B168" s="25" t="s">
        <v>10</v>
      </c>
      <c r="C168" s="104" t="s">
        <v>173</v>
      </c>
      <c r="D168" s="5"/>
      <c r="E168" s="5"/>
      <c r="F168" s="5"/>
      <c r="G168" s="5"/>
      <c r="H168" s="6"/>
      <c r="I168" s="10" t="s">
        <v>174</v>
      </c>
      <c r="J168" s="105">
        <f>UNIFORMES!E9</f>
        <v>55.195</v>
      </c>
      <c r="K168" s="33"/>
      <c r="P168" s="33"/>
    </row>
    <row r="169" ht="12.75" customHeight="1">
      <c r="B169" s="25" t="s">
        <v>12</v>
      </c>
      <c r="C169" s="104" t="s">
        <v>175</v>
      </c>
      <c r="D169" s="5"/>
      <c r="E169" s="5"/>
      <c r="F169" s="5"/>
      <c r="G169" s="5"/>
      <c r="H169" s="6"/>
      <c r="I169" s="16" t="s">
        <v>174</v>
      </c>
      <c r="J169" s="28">
        <f>FERRAMENTAS!F68</f>
        <v>24.62845833</v>
      </c>
      <c r="K169" s="33"/>
    </row>
    <row r="170" ht="12.75" customHeight="1">
      <c r="B170" s="106" t="s">
        <v>14</v>
      </c>
      <c r="C170" s="104" t="s">
        <v>176</v>
      </c>
      <c r="D170" s="5"/>
      <c r="E170" s="5"/>
      <c r="F170" s="5"/>
      <c r="G170" s="5"/>
      <c r="H170" s="6"/>
      <c r="I170" s="16" t="s">
        <v>174</v>
      </c>
      <c r="J170" s="28">
        <f>EPIS!F22</f>
        <v>82.195</v>
      </c>
      <c r="K170" s="33"/>
    </row>
    <row r="171" ht="12.75" customHeight="1">
      <c r="B171" s="106" t="s">
        <v>16</v>
      </c>
      <c r="C171" s="104"/>
      <c r="D171" s="5"/>
      <c r="E171" s="5"/>
      <c r="F171" s="5"/>
      <c r="G171" s="5"/>
      <c r="H171" s="6"/>
      <c r="I171" s="10" t="s">
        <v>174</v>
      </c>
      <c r="J171" s="107">
        <v>0.0</v>
      </c>
      <c r="K171" s="33"/>
    </row>
    <row r="172" ht="12.75" customHeight="1">
      <c r="B172" s="26" t="s">
        <v>177</v>
      </c>
      <c r="C172" s="5"/>
      <c r="D172" s="5"/>
      <c r="E172" s="5"/>
      <c r="F172" s="5"/>
      <c r="G172" s="5"/>
      <c r="H172" s="6"/>
      <c r="I172" s="37" t="s">
        <v>174</v>
      </c>
      <c r="J172" s="29">
        <f>TRUNC(SUM(J168:J171),2)</f>
        <v>162.01</v>
      </c>
      <c r="K172" s="33"/>
    </row>
    <row r="173" ht="12.75" customHeight="1">
      <c r="B173" s="108"/>
      <c r="C173" s="5"/>
      <c r="D173" s="5"/>
      <c r="E173" s="5"/>
      <c r="F173" s="5"/>
      <c r="G173" s="5"/>
      <c r="H173" s="5"/>
      <c r="I173" s="5"/>
      <c r="J173" s="109"/>
      <c r="K173" s="33"/>
    </row>
    <row r="174" ht="12.75" customHeight="1">
      <c r="B174" s="24" t="s">
        <v>178</v>
      </c>
      <c r="C174" s="5"/>
      <c r="D174" s="5"/>
      <c r="E174" s="5"/>
      <c r="F174" s="5"/>
      <c r="G174" s="5"/>
      <c r="H174" s="5"/>
      <c r="I174" s="5"/>
      <c r="J174" s="6"/>
      <c r="K174" s="33"/>
    </row>
    <row r="175" ht="12.75" customHeight="1">
      <c r="B175" s="25">
        <v>6.0</v>
      </c>
      <c r="C175" s="26" t="s">
        <v>179</v>
      </c>
      <c r="D175" s="5"/>
      <c r="E175" s="5"/>
      <c r="F175" s="5"/>
      <c r="G175" s="5"/>
      <c r="H175" s="6"/>
      <c r="I175" s="50" t="s">
        <v>48</v>
      </c>
      <c r="J175" s="25" t="s">
        <v>36</v>
      </c>
      <c r="K175" s="33"/>
    </row>
    <row r="176" ht="12.75" customHeight="1">
      <c r="B176" s="25" t="s">
        <v>10</v>
      </c>
      <c r="C176" s="4" t="s">
        <v>180</v>
      </c>
      <c r="D176" s="5"/>
      <c r="E176" s="5"/>
      <c r="F176" s="5"/>
      <c r="G176" s="5"/>
      <c r="H176" s="6"/>
      <c r="I176" s="110">
        <v>0.0507</v>
      </c>
      <c r="J176" s="62">
        <f>TRUNC(I176*J198,2)</f>
        <v>179.11</v>
      </c>
      <c r="K176" s="33"/>
    </row>
    <row r="177" ht="12.75" customHeight="1">
      <c r="B177" s="25" t="s">
        <v>12</v>
      </c>
      <c r="C177" s="4" t="s">
        <v>181</v>
      </c>
      <c r="D177" s="5"/>
      <c r="E177" s="5"/>
      <c r="F177" s="5"/>
      <c r="G177" s="5"/>
      <c r="H177" s="6"/>
      <c r="I177" s="110">
        <v>0.0538</v>
      </c>
      <c r="J177" s="62">
        <f>TRUNC(I177*(J176+J198),2)</f>
        <v>199.7</v>
      </c>
      <c r="K177" s="33"/>
    </row>
    <row r="178" ht="12.75" customHeight="1">
      <c r="B178" s="25" t="s">
        <v>14</v>
      </c>
      <c r="C178" s="9" t="s">
        <v>182</v>
      </c>
      <c r="D178" s="5"/>
      <c r="E178" s="5"/>
      <c r="F178" s="5"/>
      <c r="G178" s="5"/>
      <c r="H178" s="6"/>
      <c r="I178" s="35"/>
      <c r="J178" s="111"/>
      <c r="K178" s="33"/>
    </row>
    <row r="179" ht="12.75" customHeight="1">
      <c r="B179" s="25" t="s">
        <v>183</v>
      </c>
      <c r="C179" s="4" t="s">
        <v>184</v>
      </c>
      <c r="D179" s="5"/>
      <c r="E179" s="5"/>
      <c r="F179" s="5"/>
      <c r="G179" s="5"/>
      <c r="H179" s="6"/>
      <c r="I179" s="112">
        <v>0.0165</v>
      </c>
      <c r="J179" s="113">
        <f>((J198)/1-(I182))*I179</f>
        <v>58.29000375</v>
      </c>
      <c r="K179" s="33"/>
    </row>
    <row r="180" ht="12.75" customHeight="1">
      <c r="B180" s="25" t="s">
        <v>185</v>
      </c>
      <c r="C180" s="4" t="s">
        <v>168</v>
      </c>
      <c r="D180" s="5"/>
      <c r="E180" s="5"/>
      <c r="F180" s="5"/>
      <c r="G180" s="5"/>
      <c r="H180" s="6"/>
      <c r="I180" s="114">
        <v>0.076</v>
      </c>
      <c r="J180" s="113">
        <f>((J198)/1-(I182))*I180</f>
        <v>268.48729</v>
      </c>
      <c r="K180" s="33"/>
    </row>
    <row r="181" ht="12.75" customHeight="1">
      <c r="B181" s="25" t="s">
        <v>186</v>
      </c>
      <c r="C181" s="4" t="s">
        <v>187</v>
      </c>
      <c r="D181" s="5"/>
      <c r="E181" s="5"/>
      <c r="F181" s="5"/>
      <c r="G181" s="5"/>
      <c r="H181" s="6"/>
      <c r="I181" s="115">
        <v>0.05</v>
      </c>
      <c r="J181" s="113">
        <f>((J198)/1-(I182))*I181</f>
        <v>176.636375</v>
      </c>
      <c r="K181" s="33"/>
    </row>
    <row r="182" ht="12.75" customHeight="1">
      <c r="B182" s="26" t="s">
        <v>188</v>
      </c>
      <c r="C182" s="5"/>
      <c r="D182" s="5"/>
      <c r="E182" s="5"/>
      <c r="F182" s="5"/>
      <c r="G182" s="5"/>
      <c r="H182" s="6"/>
      <c r="I182" s="114">
        <f>SUM(I179:I181)</f>
        <v>0.1425</v>
      </c>
      <c r="J182" s="29">
        <f>TRUNC(SUM(J176:J181),2)</f>
        <v>882.22</v>
      </c>
      <c r="K182" s="33"/>
    </row>
    <row r="183" ht="12.75" customHeight="1">
      <c r="B183" s="8"/>
      <c r="C183" s="15"/>
    </row>
    <row r="184" ht="12.75" customHeight="1">
      <c r="B184" s="41"/>
      <c r="C184" s="117"/>
      <c r="D184" s="117"/>
      <c r="E184" s="117"/>
      <c r="F184" s="117"/>
      <c r="G184" s="117"/>
      <c r="H184" s="117"/>
      <c r="I184" s="118"/>
      <c r="J184" s="119"/>
      <c r="L184" s="120"/>
    </row>
    <row r="185" ht="12.75" customHeight="1">
      <c r="B185" s="121" t="s">
        <v>189</v>
      </c>
      <c r="L185" s="120"/>
    </row>
    <row r="186" ht="12.75" customHeight="1">
      <c r="L186" s="120"/>
    </row>
    <row r="187" ht="12.75" customHeight="1">
      <c r="L187" s="120"/>
    </row>
    <row r="188" ht="12.75" customHeight="1">
      <c r="L188" s="120"/>
    </row>
    <row r="189" ht="12.75" customHeight="1">
      <c r="L189" s="120"/>
    </row>
    <row r="190" ht="12.75" customHeight="1"/>
    <row r="191" ht="12.75" customHeight="1">
      <c r="B191" s="122" t="s">
        <v>190</v>
      </c>
      <c r="C191" s="5"/>
      <c r="D191" s="5"/>
      <c r="E191" s="5"/>
      <c r="F191" s="5"/>
      <c r="G191" s="5"/>
      <c r="H191" s="5"/>
      <c r="I191" s="5"/>
      <c r="J191" s="6"/>
      <c r="L191" s="123"/>
    </row>
    <row r="192" ht="12.75" customHeight="1">
      <c r="B192" s="26" t="s">
        <v>191</v>
      </c>
      <c r="C192" s="5"/>
      <c r="D192" s="5"/>
      <c r="E192" s="5"/>
      <c r="F192" s="5"/>
      <c r="G192" s="5"/>
      <c r="H192" s="5"/>
      <c r="I192" s="6"/>
      <c r="J192" s="25" t="s">
        <v>36</v>
      </c>
    </row>
    <row r="193" ht="12.75" customHeight="1">
      <c r="B193" s="10" t="s">
        <v>10</v>
      </c>
      <c r="C193" s="4" t="str">
        <f>B32</f>
        <v>MÓDULO 1 - COMPOSIÇÃO DA REMUNERAÇÃO</v>
      </c>
      <c r="D193" s="5"/>
      <c r="E193" s="5"/>
      <c r="F193" s="5"/>
      <c r="G193" s="5"/>
      <c r="H193" s="5"/>
      <c r="I193" s="6"/>
      <c r="J193" s="28">
        <f>J40</f>
        <v>1839.41</v>
      </c>
    </row>
    <row r="194" ht="12.75" customHeight="1">
      <c r="B194" s="10" t="s">
        <v>12</v>
      </c>
      <c r="C194" s="4" t="str">
        <f>B44</f>
        <v>MÓDULO 2 – ENCARGOS E BENEFÍCIOS ANUAIS, MENSAIS E DIÁRIOS</v>
      </c>
      <c r="D194" s="5"/>
      <c r="E194" s="5"/>
      <c r="F194" s="5"/>
      <c r="G194" s="5"/>
      <c r="H194" s="5"/>
      <c r="I194" s="6"/>
      <c r="J194" s="28">
        <f>J85</f>
        <v>1166.18</v>
      </c>
    </row>
    <row r="195" ht="12.75" customHeight="1">
      <c r="B195" s="10" t="s">
        <v>14</v>
      </c>
      <c r="C195" s="4" t="str">
        <f>B87</f>
        <v>MÓDULO 3 – PROVISÃO PARA RESCISÃO</v>
      </c>
      <c r="D195" s="5"/>
      <c r="E195" s="5"/>
      <c r="F195" s="5"/>
      <c r="G195" s="5"/>
      <c r="H195" s="5"/>
      <c r="I195" s="6"/>
      <c r="J195" s="28">
        <f>J103</f>
        <v>310.01</v>
      </c>
      <c r="L195" s="123"/>
    </row>
    <row r="196" ht="12.75" customHeight="1">
      <c r="B196" s="10" t="s">
        <v>16</v>
      </c>
      <c r="C196" s="4" t="str">
        <f>B112</f>
        <v>MÓDULO 4 – CUSTO DE REPOSIÇÃO DO PROFISSIONAL AUSENTE</v>
      </c>
      <c r="D196" s="5"/>
      <c r="E196" s="5"/>
      <c r="F196" s="5"/>
      <c r="G196" s="5"/>
      <c r="H196" s="5"/>
      <c r="I196" s="6"/>
      <c r="J196" s="28">
        <f>J156</f>
        <v>55.26</v>
      </c>
      <c r="L196" s="123"/>
    </row>
    <row r="197" ht="12.75" customHeight="1">
      <c r="B197" s="10" t="s">
        <v>19</v>
      </c>
      <c r="C197" s="4" t="str">
        <f>B166</f>
        <v>MÓDULO 5 – INSUMOS DIVERSOS</v>
      </c>
      <c r="D197" s="5"/>
      <c r="E197" s="5"/>
      <c r="F197" s="5"/>
      <c r="G197" s="5"/>
      <c r="H197" s="5"/>
      <c r="I197" s="6"/>
      <c r="J197" s="28">
        <f>J172</f>
        <v>162.01</v>
      </c>
    </row>
    <row r="198" ht="12.75" customHeight="1">
      <c r="B198" s="25"/>
      <c r="C198" s="26" t="s">
        <v>192</v>
      </c>
      <c r="D198" s="5"/>
      <c r="E198" s="5"/>
      <c r="F198" s="5"/>
      <c r="G198" s="5"/>
      <c r="H198" s="5"/>
      <c r="I198" s="6"/>
      <c r="J198" s="29">
        <f>TRUNC(SUM(J193:J197),2)</f>
        <v>3532.87</v>
      </c>
      <c r="L198" s="120"/>
    </row>
    <row r="199" ht="12.75" customHeight="1">
      <c r="B199" s="10" t="s">
        <v>42</v>
      </c>
      <c r="C199" s="4" t="str">
        <f>B174</f>
        <v>MÓDULO 6 – CUSTOS INDIRETOS, TRIBUTOS E LUCRO</v>
      </c>
      <c r="D199" s="5"/>
      <c r="E199" s="5"/>
      <c r="F199" s="5"/>
      <c r="G199" s="5"/>
      <c r="H199" s="5"/>
      <c r="I199" s="6"/>
      <c r="J199" s="28">
        <f>J182</f>
        <v>882.22</v>
      </c>
    </row>
    <row r="200" ht="12.75" customHeight="1">
      <c r="B200" s="26" t="s">
        <v>193</v>
      </c>
      <c r="C200" s="5"/>
      <c r="D200" s="5"/>
      <c r="E200" s="5"/>
      <c r="F200" s="5"/>
      <c r="G200" s="5"/>
      <c r="H200" s="5"/>
      <c r="I200" s="6"/>
      <c r="J200" s="29">
        <f>TRUNC(SUM(J198:J199),2)</f>
        <v>4415.09</v>
      </c>
    </row>
    <row r="201" ht="12.75" customHeight="1">
      <c r="J201" s="120"/>
    </row>
    <row r="202" ht="12.75" hidden="1" customHeight="1">
      <c r="B202" s="8"/>
      <c r="C202" s="8" t="s">
        <v>194</v>
      </c>
      <c r="I202" s="30"/>
      <c r="J202" s="30"/>
    </row>
    <row r="203" ht="40.5" hidden="1" customHeight="1">
      <c r="B203" s="124" t="s">
        <v>195</v>
      </c>
      <c r="C203" s="125"/>
      <c r="D203" s="124" t="s">
        <v>196</v>
      </c>
      <c r="E203" s="125"/>
      <c r="F203" s="124" t="s">
        <v>197</v>
      </c>
      <c r="G203" s="125"/>
      <c r="H203" s="126" t="s">
        <v>198</v>
      </c>
      <c r="I203" s="127" t="s">
        <v>199</v>
      </c>
      <c r="J203" s="128" t="s">
        <v>36</v>
      </c>
    </row>
    <row r="204" ht="12.75" hidden="1" customHeight="1">
      <c r="B204" s="129" t="s">
        <v>200</v>
      </c>
      <c r="C204" s="130"/>
      <c r="D204" s="131" t="s">
        <v>201</v>
      </c>
      <c r="E204" s="132"/>
      <c r="F204" s="133"/>
      <c r="G204" s="134"/>
      <c r="H204" s="135" t="s">
        <v>201</v>
      </c>
      <c r="I204" s="136"/>
      <c r="J204" s="137">
        <v>0.0</v>
      </c>
    </row>
    <row r="205" ht="12.75" hidden="1" customHeight="1">
      <c r="B205" s="16" t="s">
        <v>202</v>
      </c>
      <c r="C205" s="6"/>
      <c r="D205" s="138" t="s">
        <v>201</v>
      </c>
      <c r="E205" s="134"/>
      <c r="F205" s="139"/>
      <c r="G205" s="140"/>
      <c r="H205" s="141" t="s">
        <v>201</v>
      </c>
      <c r="I205" s="142"/>
      <c r="J205" s="143">
        <v>0.0</v>
      </c>
    </row>
    <row r="206" ht="12.75" hidden="1" customHeight="1">
      <c r="B206" s="16" t="s">
        <v>203</v>
      </c>
      <c r="C206" s="6"/>
      <c r="D206" s="138" t="s">
        <v>201</v>
      </c>
      <c r="E206" s="134"/>
      <c r="F206" s="139"/>
      <c r="G206" s="140"/>
      <c r="H206" s="141" t="s">
        <v>201</v>
      </c>
      <c r="I206" s="142"/>
      <c r="J206" s="143">
        <v>0.0</v>
      </c>
    </row>
    <row r="207" ht="12.75" hidden="1" customHeight="1">
      <c r="B207" s="16" t="s">
        <v>204</v>
      </c>
      <c r="C207" s="6"/>
      <c r="D207" s="138" t="s">
        <v>201</v>
      </c>
      <c r="E207" s="134"/>
      <c r="F207" s="139"/>
      <c r="G207" s="140"/>
      <c r="H207" s="141" t="s">
        <v>201</v>
      </c>
      <c r="I207" s="142"/>
      <c r="J207" s="143">
        <v>0.0</v>
      </c>
    </row>
    <row r="208" ht="12.75" hidden="1" customHeight="1">
      <c r="B208" s="144"/>
      <c r="C208" s="6"/>
      <c r="D208" s="139"/>
      <c r="E208" s="140"/>
      <c r="F208" s="139"/>
      <c r="G208" s="140"/>
      <c r="H208" s="145"/>
      <c r="I208" s="146"/>
      <c r="J208" s="143"/>
    </row>
    <row r="209" ht="12.75" hidden="1" customHeight="1">
      <c r="B209" s="147"/>
      <c r="C209" s="148"/>
      <c r="D209" s="149"/>
      <c r="E209" s="150"/>
      <c r="F209" s="149"/>
      <c r="G209" s="150"/>
      <c r="H209" s="151"/>
      <c r="I209" s="152"/>
      <c r="J209" s="153"/>
    </row>
    <row r="210" ht="12.75" hidden="1" customHeight="1">
      <c r="B210" s="154" t="s">
        <v>205</v>
      </c>
      <c r="C210" s="155"/>
      <c r="D210" s="155"/>
      <c r="E210" s="155"/>
      <c r="F210" s="155"/>
      <c r="G210" s="155"/>
      <c r="H210" s="155"/>
      <c r="I210" s="156"/>
      <c r="J210" s="157">
        <f>SUM(J208:J209)</f>
        <v>0</v>
      </c>
    </row>
    <row r="211" ht="12.75" hidden="1" customHeight="1"/>
    <row r="212" ht="12.75" hidden="1" customHeight="1">
      <c r="B212" s="8" t="s">
        <v>206</v>
      </c>
      <c r="C212" s="8" t="s">
        <v>207</v>
      </c>
      <c r="I212" s="30"/>
      <c r="J212" s="30"/>
    </row>
    <row r="213" ht="12.75" hidden="1" customHeight="1">
      <c r="B213" s="158" t="s">
        <v>208</v>
      </c>
      <c r="C213" s="159"/>
      <c r="D213" s="159"/>
      <c r="E213" s="159"/>
      <c r="F213" s="159"/>
      <c r="G213" s="159"/>
      <c r="H213" s="159"/>
      <c r="I213" s="159"/>
      <c r="J213" s="125"/>
    </row>
    <row r="214" ht="12.75" hidden="1" customHeight="1">
      <c r="B214" s="160"/>
      <c r="C214" s="161" t="s">
        <v>209</v>
      </c>
      <c r="D214" s="159"/>
      <c r="E214" s="159"/>
      <c r="F214" s="159"/>
      <c r="G214" s="159"/>
      <c r="H214" s="159"/>
      <c r="I214" s="125"/>
      <c r="J214" s="128" t="s">
        <v>36</v>
      </c>
    </row>
    <row r="215" ht="12.75" hidden="1" customHeight="1">
      <c r="B215" s="162" t="s">
        <v>10</v>
      </c>
      <c r="C215" s="163" t="s">
        <v>210</v>
      </c>
      <c r="D215" s="164"/>
      <c r="E215" s="164"/>
      <c r="F215" s="164"/>
      <c r="G215" s="164"/>
      <c r="H215" s="164"/>
      <c r="I215" s="165"/>
      <c r="J215" s="166">
        <f>J179</f>
        <v>58.29000375</v>
      </c>
    </row>
    <row r="216" ht="12.75" hidden="1" customHeight="1">
      <c r="B216" s="167" t="s">
        <v>12</v>
      </c>
      <c r="C216" s="4" t="s">
        <v>211</v>
      </c>
      <c r="D216" s="5"/>
      <c r="E216" s="5"/>
      <c r="F216" s="5"/>
      <c r="G216" s="5"/>
      <c r="H216" s="5"/>
      <c r="I216" s="6"/>
      <c r="J216" s="168" t="str">
        <f>#REF!</f>
        <v>#REF!</v>
      </c>
    </row>
    <row r="217" ht="12.75" hidden="1" customHeight="1">
      <c r="B217" s="167" t="s">
        <v>14</v>
      </c>
      <c r="C217" s="169" t="s">
        <v>212</v>
      </c>
      <c r="D217" s="170"/>
      <c r="E217" s="170"/>
      <c r="F217" s="170"/>
      <c r="G217" s="170"/>
      <c r="H217" s="170"/>
      <c r="I217" s="148"/>
      <c r="J217" s="168">
        <f>J182</f>
        <v>882.22</v>
      </c>
    </row>
    <row r="218" ht="12.75" hidden="1" customHeight="1">
      <c r="B218" s="171" t="s">
        <v>213</v>
      </c>
      <c r="C218" s="159"/>
      <c r="D218" s="159"/>
      <c r="E218" s="159"/>
      <c r="F218" s="159"/>
      <c r="G218" s="159"/>
      <c r="H218" s="159"/>
      <c r="I218" s="172"/>
      <c r="J218" s="157" t="str">
        <f>SUM(J215:J217)</f>
        <v>#REF!</v>
      </c>
    </row>
    <row r="219" ht="12.75" hidden="1" customHeight="1">
      <c r="B219" s="8" t="s">
        <v>214</v>
      </c>
      <c r="C219" s="96" t="s">
        <v>215</v>
      </c>
    </row>
    <row r="220" ht="12.75" hidden="1" customHeight="1"/>
    <row r="221" ht="12.75" hidden="1" customHeight="1"/>
    <row r="222" ht="12.75" customHeight="1"/>
    <row r="223" ht="41.25" customHeight="1">
      <c r="B223" s="64"/>
    </row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mergeCells count="254">
    <mergeCell ref="C37:I37"/>
    <mergeCell ref="C38:I38"/>
    <mergeCell ref="C39:I39"/>
    <mergeCell ref="B40:I40"/>
    <mergeCell ref="B42:J42"/>
    <mergeCell ref="B44:J44"/>
    <mergeCell ref="B45:H45"/>
    <mergeCell ref="C46:H46"/>
    <mergeCell ref="C47:H47"/>
    <mergeCell ref="B48:H48"/>
    <mergeCell ref="B50:J50"/>
    <mergeCell ref="B51:J51"/>
    <mergeCell ref="B52:J52"/>
    <mergeCell ref="B54:H54"/>
    <mergeCell ref="B2:J2"/>
    <mergeCell ref="B4:J4"/>
    <mergeCell ref="B5:J5"/>
    <mergeCell ref="B6:J6"/>
    <mergeCell ref="B8:D8"/>
    <mergeCell ref="E8:F8"/>
    <mergeCell ref="E9:F9"/>
    <mergeCell ref="B9:D9"/>
    <mergeCell ref="B10:D10"/>
    <mergeCell ref="E10:F10"/>
    <mergeCell ref="B11:D11"/>
    <mergeCell ref="E11:F11"/>
    <mergeCell ref="B13:J13"/>
    <mergeCell ref="C14:I14"/>
    <mergeCell ref="B21:C21"/>
    <mergeCell ref="B22:C22"/>
    <mergeCell ref="D22:E22"/>
    <mergeCell ref="C15:I15"/>
    <mergeCell ref="C16:I16"/>
    <mergeCell ref="C17:I17"/>
    <mergeCell ref="C18:I18"/>
    <mergeCell ref="B20:J20"/>
    <mergeCell ref="D21:E21"/>
    <mergeCell ref="F21:J21"/>
    <mergeCell ref="F22:J22"/>
    <mergeCell ref="B24:J24"/>
    <mergeCell ref="C25:I25"/>
    <mergeCell ref="C26:I26"/>
    <mergeCell ref="C27:I27"/>
    <mergeCell ref="C28:I28"/>
    <mergeCell ref="C29:I29"/>
    <mergeCell ref="C30:I30"/>
    <mergeCell ref="B31:J31"/>
    <mergeCell ref="B32:J32"/>
    <mergeCell ref="C33:I33"/>
    <mergeCell ref="C34:I34"/>
    <mergeCell ref="C35:I35"/>
    <mergeCell ref="C36:I36"/>
    <mergeCell ref="C55:H55"/>
    <mergeCell ref="C56:H56"/>
    <mergeCell ref="C57:H57"/>
    <mergeCell ref="C58:H58"/>
    <mergeCell ref="C59:H59"/>
    <mergeCell ref="C60:H60"/>
    <mergeCell ref="C61:H61"/>
    <mergeCell ref="B111:J111"/>
    <mergeCell ref="B112:J112"/>
    <mergeCell ref="B113:J113"/>
    <mergeCell ref="B114:C114"/>
    <mergeCell ref="D114:E114"/>
    <mergeCell ref="F114:G114"/>
    <mergeCell ref="H114:I114"/>
    <mergeCell ref="B115:C115"/>
    <mergeCell ref="D115:E115"/>
    <mergeCell ref="F115:G115"/>
    <mergeCell ref="H115:I115"/>
    <mergeCell ref="D116:E116"/>
    <mergeCell ref="F116:G116"/>
    <mergeCell ref="H116:I116"/>
    <mergeCell ref="F118:G118"/>
    <mergeCell ref="H118:I118"/>
    <mergeCell ref="B116:C116"/>
    <mergeCell ref="B117:C117"/>
    <mergeCell ref="D117:E117"/>
    <mergeCell ref="F117:G117"/>
    <mergeCell ref="H117:I117"/>
    <mergeCell ref="B118:C118"/>
    <mergeCell ref="D118:E118"/>
    <mergeCell ref="C62:H62"/>
    <mergeCell ref="B63:H63"/>
    <mergeCell ref="B65:J65"/>
    <mergeCell ref="B66:J66"/>
    <mergeCell ref="B67:J67"/>
    <mergeCell ref="B69:J69"/>
    <mergeCell ref="B70:E70"/>
    <mergeCell ref="C71:E71"/>
    <mergeCell ref="C72:E72"/>
    <mergeCell ref="C73:E73"/>
    <mergeCell ref="C74:E74"/>
    <mergeCell ref="B75:I75"/>
    <mergeCell ref="B77:J77"/>
    <mergeCell ref="B78:J78"/>
    <mergeCell ref="B80:J80"/>
    <mergeCell ref="B81:I81"/>
    <mergeCell ref="C82:I82"/>
    <mergeCell ref="C83:I83"/>
    <mergeCell ref="C84:I84"/>
    <mergeCell ref="B85:I85"/>
    <mergeCell ref="B87:J87"/>
    <mergeCell ref="B88:J88"/>
    <mergeCell ref="B89:I89"/>
    <mergeCell ref="B90:I90"/>
    <mergeCell ref="B91:I91"/>
    <mergeCell ref="B92:I92"/>
    <mergeCell ref="B93:I93"/>
    <mergeCell ref="C95:H95"/>
    <mergeCell ref="C96:H96"/>
    <mergeCell ref="C97:H97"/>
    <mergeCell ref="C98:H98"/>
    <mergeCell ref="C99:H99"/>
    <mergeCell ref="C100:H100"/>
    <mergeCell ref="C101:H101"/>
    <mergeCell ref="C102:H102"/>
    <mergeCell ref="B103:H103"/>
    <mergeCell ref="B105:J105"/>
    <mergeCell ref="B106:J106"/>
    <mergeCell ref="B107:J107"/>
    <mergeCell ref="B108:J108"/>
    <mergeCell ref="B109:J109"/>
    <mergeCell ref="B110:J110"/>
    <mergeCell ref="F122:G122"/>
    <mergeCell ref="H122:I122"/>
    <mergeCell ref="B119:C119"/>
    <mergeCell ref="D119:E119"/>
    <mergeCell ref="F119:G119"/>
    <mergeCell ref="H119:I119"/>
    <mergeCell ref="D120:E120"/>
    <mergeCell ref="F120:G120"/>
    <mergeCell ref="H120:I120"/>
    <mergeCell ref="B120:C120"/>
    <mergeCell ref="B121:C121"/>
    <mergeCell ref="D121:E121"/>
    <mergeCell ref="F121:G121"/>
    <mergeCell ref="H121:I121"/>
    <mergeCell ref="B122:C122"/>
    <mergeCell ref="D122:E122"/>
    <mergeCell ref="B123:C123"/>
    <mergeCell ref="D123:E123"/>
    <mergeCell ref="F123:G123"/>
    <mergeCell ref="H123:I123"/>
    <mergeCell ref="D124:E124"/>
    <mergeCell ref="F124:G124"/>
    <mergeCell ref="H124:I124"/>
    <mergeCell ref="F126:G126"/>
    <mergeCell ref="H126:I126"/>
    <mergeCell ref="B124:C124"/>
    <mergeCell ref="B125:C125"/>
    <mergeCell ref="D125:E125"/>
    <mergeCell ref="F125:G125"/>
    <mergeCell ref="H125:I125"/>
    <mergeCell ref="B126:C126"/>
    <mergeCell ref="D126:E126"/>
    <mergeCell ref="B127:I127"/>
    <mergeCell ref="B129:G129"/>
    <mergeCell ref="B130:C130"/>
    <mergeCell ref="D130:E130"/>
    <mergeCell ref="F130:G130"/>
    <mergeCell ref="B131:C131"/>
    <mergeCell ref="D131:E131"/>
    <mergeCell ref="F131:G131"/>
    <mergeCell ref="B133:J133"/>
    <mergeCell ref="B134:J134"/>
    <mergeCell ref="B135:J135"/>
    <mergeCell ref="B136:J136"/>
    <mergeCell ref="B137:J137"/>
    <mergeCell ref="B139:H139"/>
    <mergeCell ref="C197:I197"/>
    <mergeCell ref="C198:I198"/>
    <mergeCell ref="C199:I199"/>
    <mergeCell ref="B200:I200"/>
    <mergeCell ref="C202:H202"/>
    <mergeCell ref="D203:E203"/>
    <mergeCell ref="F203:G203"/>
    <mergeCell ref="B203:C203"/>
    <mergeCell ref="B204:C204"/>
    <mergeCell ref="D204:E204"/>
    <mergeCell ref="F204:G204"/>
    <mergeCell ref="B205:C205"/>
    <mergeCell ref="D205:E205"/>
    <mergeCell ref="F205:G205"/>
    <mergeCell ref="D208:E208"/>
    <mergeCell ref="F208:G208"/>
    <mergeCell ref="B206:C206"/>
    <mergeCell ref="D206:E206"/>
    <mergeCell ref="F206:G206"/>
    <mergeCell ref="B207:C207"/>
    <mergeCell ref="D207:E207"/>
    <mergeCell ref="F207:G207"/>
    <mergeCell ref="B208:C208"/>
    <mergeCell ref="C215:I215"/>
    <mergeCell ref="C216:I216"/>
    <mergeCell ref="C217:I217"/>
    <mergeCell ref="B218:I218"/>
    <mergeCell ref="B223:J223"/>
    <mergeCell ref="B209:C209"/>
    <mergeCell ref="D209:E209"/>
    <mergeCell ref="F209:G209"/>
    <mergeCell ref="B210:I210"/>
    <mergeCell ref="C212:H212"/>
    <mergeCell ref="B213:J213"/>
    <mergeCell ref="C214:I214"/>
    <mergeCell ref="C141:F141"/>
    <mergeCell ref="G141:G146"/>
    <mergeCell ref="C142:F142"/>
    <mergeCell ref="C143:F143"/>
    <mergeCell ref="C144:F144"/>
    <mergeCell ref="C145:F145"/>
    <mergeCell ref="C146:F146"/>
    <mergeCell ref="B147:H147"/>
    <mergeCell ref="B149:J149"/>
    <mergeCell ref="B152:J152"/>
    <mergeCell ref="B153:I153"/>
    <mergeCell ref="C154:I154"/>
    <mergeCell ref="C155:I155"/>
    <mergeCell ref="B156:I156"/>
    <mergeCell ref="B158:J158"/>
    <mergeCell ref="B159:D159"/>
    <mergeCell ref="E159:F159"/>
    <mergeCell ref="I159:J159"/>
    <mergeCell ref="B160:D160"/>
    <mergeCell ref="E160:F160"/>
    <mergeCell ref="I160:J160"/>
    <mergeCell ref="B161:H161"/>
    <mergeCell ref="I161:J161"/>
    <mergeCell ref="B163:J163"/>
    <mergeCell ref="B166:J166"/>
    <mergeCell ref="C167:H167"/>
    <mergeCell ref="C168:H168"/>
    <mergeCell ref="C169:H169"/>
    <mergeCell ref="C170:H170"/>
    <mergeCell ref="C171:H171"/>
    <mergeCell ref="B172:H172"/>
    <mergeCell ref="B173:J173"/>
    <mergeCell ref="B174:J174"/>
    <mergeCell ref="C175:H175"/>
    <mergeCell ref="C176:H176"/>
    <mergeCell ref="C177:H177"/>
    <mergeCell ref="C178:H178"/>
    <mergeCell ref="C179:H179"/>
    <mergeCell ref="C180:H180"/>
    <mergeCell ref="C181:H181"/>
    <mergeCell ref="B182:H182"/>
    <mergeCell ref="C183:J183"/>
    <mergeCell ref="B185:J190"/>
    <mergeCell ref="B191:J191"/>
    <mergeCell ref="B192:I192"/>
    <mergeCell ref="C193:I193"/>
    <mergeCell ref="C194:I194"/>
    <mergeCell ref="C195:I195"/>
    <mergeCell ref="C196:I196"/>
  </mergeCells>
  <printOptions/>
  <pageMargins bottom="0.787401575" footer="0.0" header="0.0" left="0.511811024" right="0.511811024" top="0.787401575"/>
  <pageSetup paperSize="9" scale="77" orientation="portrait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10.0"/>
    <col customWidth="1" min="3" max="3" width="10.57"/>
    <col customWidth="1" min="4" max="5" width="8.71"/>
    <col customWidth="1" min="6" max="6" width="17.86"/>
    <col customWidth="1" min="7" max="7" width="13.57"/>
    <col customWidth="1" min="8" max="8" width="19.14"/>
    <col customWidth="1" min="9" max="9" width="8.71"/>
    <col customWidth="1" min="10" max="10" width="20.0"/>
    <col customWidth="1" min="11" max="11" width="5.0"/>
    <col customWidth="1" min="12" max="12" width="11.14"/>
    <col customWidth="1" min="13" max="13" width="6.14"/>
    <col customWidth="1" min="14" max="14" width="9.57"/>
    <col customWidth="1" min="15" max="26" width="8.71"/>
  </cols>
  <sheetData>
    <row r="1" ht="12.75" customHeight="1"/>
    <row r="2" ht="12.75" customHeight="1">
      <c r="B2" s="2" t="s">
        <v>1</v>
      </c>
    </row>
    <row r="3" ht="12.75" customHeight="1">
      <c r="B3" s="2"/>
      <c r="C3" s="2"/>
      <c r="D3" s="2"/>
      <c r="E3" s="2"/>
      <c r="F3" s="2"/>
      <c r="G3" s="2"/>
      <c r="H3" s="2"/>
      <c r="I3" s="2"/>
      <c r="J3" s="2"/>
    </row>
    <row r="4" ht="27.0" customHeight="1">
      <c r="B4" s="3" t="s">
        <v>345</v>
      </c>
    </row>
    <row r="5" ht="12.75" customHeight="1">
      <c r="B5" s="3" t="s">
        <v>346</v>
      </c>
    </row>
    <row r="6" ht="49.5" customHeight="1">
      <c r="B6" s="3" t="s">
        <v>347</v>
      </c>
    </row>
    <row r="7" ht="9.75" customHeight="1"/>
    <row r="8" ht="12.75" customHeight="1">
      <c r="B8" s="4" t="s">
        <v>5</v>
      </c>
      <c r="C8" s="5"/>
      <c r="D8" s="6"/>
      <c r="E8" s="18"/>
      <c r="F8" s="6"/>
      <c r="G8" s="8"/>
      <c r="H8" s="8"/>
      <c r="I8" s="8"/>
      <c r="J8" s="8"/>
    </row>
    <row r="9" ht="12.75" customHeight="1">
      <c r="B9" s="4" t="s">
        <v>6</v>
      </c>
      <c r="C9" s="5"/>
      <c r="D9" s="6"/>
      <c r="E9" s="18"/>
      <c r="F9" s="6"/>
      <c r="G9" s="8"/>
      <c r="H9" s="8"/>
      <c r="I9" s="8"/>
      <c r="J9" s="8"/>
    </row>
    <row r="10" ht="12.75" customHeight="1">
      <c r="B10" s="4" t="s">
        <v>7</v>
      </c>
      <c r="C10" s="5"/>
      <c r="D10" s="6"/>
      <c r="E10" s="18"/>
      <c r="F10" s="6"/>
      <c r="G10" s="8"/>
      <c r="H10" s="8"/>
      <c r="I10" s="8"/>
      <c r="J10" s="8"/>
    </row>
    <row r="11" ht="12.75" customHeight="1">
      <c r="B11" s="4" t="s">
        <v>348</v>
      </c>
      <c r="C11" s="5"/>
      <c r="D11" s="6"/>
      <c r="E11" s="18"/>
      <c r="F11" s="6"/>
      <c r="G11" s="8"/>
      <c r="H11" s="8"/>
      <c r="I11" s="8"/>
      <c r="J11" s="8"/>
    </row>
    <row r="12" ht="12.75" customHeight="1">
      <c r="B12" s="8"/>
      <c r="C12" s="8"/>
      <c r="D12" s="8"/>
      <c r="E12" s="8"/>
      <c r="F12" s="8"/>
      <c r="G12" s="8"/>
      <c r="H12" s="8"/>
      <c r="I12" s="8"/>
      <c r="J12" s="8"/>
    </row>
    <row r="13" ht="12.75" customHeight="1">
      <c r="B13" s="9" t="s">
        <v>9</v>
      </c>
      <c r="C13" s="5"/>
      <c r="D13" s="5"/>
      <c r="E13" s="5"/>
      <c r="F13" s="5"/>
      <c r="G13" s="5"/>
      <c r="H13" s="5"/>
      <c r="I13" s="5"/>
      <c r="J13" s="6"/>
    </row>
    <row r="14" ht="12.75" customHeight="1">
      <c r="B14" s="10" t="s">
        <v>10</v>
      </c>
      <c r="C14" s="4" t="s">
        <v>11</v>
      </c>
      <c r="D14" s="5"/>
      <c r="E14" s="5"/>
      <c r="F14" s="5"/>
      <c r="G14" s="5"/>
      <c r="H14" s="5"/>
      <c r="I14" s="6"/>
      <c r="J14" s="11"/>
    </row>
    <row r="15" ht="12.75" customHeight="1">
      <c r="B15" s="10" t="s">
        <v>12</v>
      </c>
      <c r="C15" s="4" t="s">
        <v>13</v>
      </c>
      <c r="D15" s="5"/>
      <c r="E15" s="5"/>
      <c r="F15" s="5"/>
      <c r="G15" s="5"/>
      <c r="H15" s="5"/>
      <c r="I15" s="6"/>
      <c r="J15" s="10"/>
    </row>
    <row r="16" ht="12.75" customHeight="1">
      <c r="B16" s="10" t="s">
        <v>14</v>
      </c>
      <c r="C16" s="4" t="s">
        <v>15</v>
      </c>
      <c r="D16" s="5"/>
      <c r="E16" s="5"/>
      <c r="F16" s="5"/>
      <c r="G16" s="5"/>
      <c r="H16" s="5"/>
      <c r="I16" s="6"/>
      <c r="J16" s="12">
        <v>2022.0</v>
      </c>
    </row>
    <row r="17" ht="12.75" customHeight="1">
      <c r="B17" s="10" t="s">
        <v>16</v>
      </c>
      <c r="C17" s="4" t="s">
        <v>17</v>
      </c>
      <c r="D17" s="5"/>
      <c r="E17" s="5"/>
      <c r="F17" s="5"/>
      <c r="G17" s="5"/>
      <c r="H17" s="5"/>
      <c r="I17" s="5"/>
      <c r="J17" s="13" t="s">
        <v>18</v>
      </c>
    </row>
    <row r="18" ht="12.75" customHeight="1">
      <c r="B18" s="10" t="s">
        <v>19</v>
      </c>
      <c r="C18" s="4" t="s">
        <v>20</v>
      </c>
      <c r="D18" s="5"/>
      <c r="E18" s="5"/>
      <c r="F18" s="5"/>
      <c r="G18" s="5"/>
      <c r="H18" s="5"/>
      <c r="I18" s="6"/>
      <c r="J18" s="14"/>
    </row>
    <row r="19" ht="12.75" customHeight="1">
      <c r="B19" s="8"/>
      <c r="C19" s="15"/>
      <c r="D19" s="15"/>
      <c r="E19" s="15"/>
      <c r="F19" s="15"/>
      <c r="G19" s="15"/>
      <c r="H19" s="15"/>
      <c r="I19" s="8"/>
      <c r="J19" s="8"/>
    </row>
    <row r="20" ht="12.75" customHeight="1">
      <c r="B20" s="9" t="s">
        <v>21</v>
      </c>
      <c r="C20" s="5"/>
      <c r="D20" s="5"/>
      <c r="E20" s="5"/>
      <c r="F20" s="5"/>
      <c r="G20" s="5"/>
      <c r="H20" s="5"/>
      <c r="I20" s="5"/>
      <c r="J20" s="6"/>
    </row>
    <row r="21" ht="12.75" customHeight="1">
      <c r="B21" s="16" t="s">
        <v>22</v>
      </c>
      <c r="C21" s="6"/>
      <c r="D21" s="16" t="s">
        <v>23</v>
      </c>
      <c r="E21" s="6"/>
      <c r="F21" s="16" t="s">
        <v>220</v>
      </c>
      <c r="G21" s="5"/>
      <c r="H21" s="5"/>
      <c r="I21" s="5"/>
      <c r="J21" s="6"/>
    </row>
    <row r="22" ht="12.75" customHeight="1">
      <c r="B22" s="173" t="s">
        <v>349</v>
      </c>
      <c r="C22" s="6"/>
      <c r="D22" s="16" t="s">
        <v>26</v>
      </c>
      <c r="E22" s="6"/>
      <c r="F22" s="16">
        <v>12.0</v>
      </c>
      <c r="G22" s="5"/>
      <c r="H22" s="5"/>
      <c r="I22" s="5"/>
      <c r="J22" s="6"/>
    </row>
    <row r="23" ht="12.75" customHeight="1">
      <c r="B23" s="8"/>
      <c r="C23" s="15"/>
      <c r="D23" s="15"/>
      <c r="E23" s="15"/>
      <c r="F23" s="15"/>
      <c r="G23" s="15"/>
      <c r="H23" s="15"/>
      <c r="I23" s="8"/>
      <c r="J23" s="8"/>
    </row>
    <row r="24" ht="12.75" customHeight="1">
      <c r="B24" s="9" t="s">
        <v>27</v>
      </c>
      <c r="C24" s="5"/>
      <c r="D24" s="5"/>
      <c r="E24" s="5"/>
      <c r="F24" s="5"/>
      <c r="G24" s="5"/>
      <c r="H24" s="5"/>
      <c r="I24" s="5"/>
      <c r="J24" s="6"/>
    </row>
    <row r="25" ht="12.75" customHeight="1">
      <c r="B25" s="10">
        <v>1.0</v>
      </c>
      <c r="C25" s="4" t="s">
        <v>28</v>
      </c>
      <c r="D25" s="5"/>
      <c r="E25" s="5"/>
      <c r="F25" s="5"/>
      <c r="G25" s="5"/>
      <c r="H25" s="5"/>
      <c r="I25" s="6"/>
      <c r="J25" s="10"/>
    </row>
    <row r="26" ht="12.75" customHeight="1">
      <c r="B26" s="10">
        <v>2.0</v>
      </c>
      <c r="C26" s="4" t="s">
        <v>29</v>
      </c>
      <c r="D26" s="5"/>
      <c r="E26" s="5"/>
      <c r="F26" s="5"/>
      <c r="G26" s="5"/>
      <c r="H26" s="5"/>
      <c r="I26" s="6"/>
      <c r="J26" s="10"/>
    </row>
    <row r="27" ht="12.75" customHeight="1">
      <c r="B27" s="10">
        <v>3.0</v>
      </c>
      <c r="C27" s="4" t="s">
        <v>30</v>
      </c>
      <c r="D27" s="5"/>
      <c r="E27" s="5"/>
      <c r="F27" s="5"/>
      <c r="G27" s="5"/>
      <c r="H27" s="5"/>
      <c r="I27" s="6"/>
      <c r="J27" s="19"/>
    </row>
    <row r="28" ht="12.75" customHeight="1">
      <c r="B28" s="10">
        <v>4.0</v>
      </c>
      <c r="C28" s="4" t="s">
        <v>31</v>
      </c>
      <c r="D28" s="5"/>
      <c r="E28" s="5"/>
      <c r="F28" s="5"/>
      <c r="G28" s="5"/>
      <c r="H28" s="5"/>
      <c r="I28" s="6"/>
      <c r="J28" s="10"/>
    </row>
    <row r="29" ht="12.75" customHeight="1">
      <c r="B29" s="10">
        <v>5.0</v>
      </c>
      <c r="C29" s="20" t="s">
        <v>32</v>
      </c>
      <c r="D29" s="21"/>
      <c r="E29" s="21"/>
      <c r="F29" s="21"/>
      <c r="G29" s="21"/>
      <c r="H29" s="21"/>
      <c r="I29" s="22"/>
      <c r="J29" s="174"/>
    </row>
    <row r="30" ht="12.75" customHeight="1">
      <c r="B30" s="10">
        <v>6.0</v>
      </c>
      <c r="C30" s="9" t="s">
        <v>33</v>
      </c>
      <c r="D30" s="5"/>
      <c r="E30" s="5"/>
      <c r="F30" s="5"/>
      <c r="G30" s="5"/>
      <c r="H30" s="5"/>
      <c r="I30" s="6"/>
      <c r="J30" s="175">
        <v>1.0</v>
      </c>
    </row>
    <row r="31" ht="12.75" customHeight="1">
      <c r="B31" s="8"/>
    </row>
    <row r="32" ht="12.75" customHeight="1">
      <c r="B32" s="24" t="s">
        <v>34</v>
      </c>
      <c r="C32" s="5"/>
      <c r="D32" s="5"/>
      <c r="E32" s="5"/>
      <c r="F32" s="5"/>
      <c r="G32" s="5"/>
      <c r="H32" s="5"/>
      <c r="I32" s="5"/>
      <c r="J32" s="6"/>
    </row>
    <row r="33" ht="12.75" customHeight="1">
      <c r="B33" s="25">
        <v>1.0</v>
      </c>
      <c r="C33" s="26" t="s">
        <v>35</v>
      </c>
      <c r="D33" s="5"/>
      <c r="E33" s="5"/>
      <c r="F33" s="5"/>
      <c r="G33" s="5"/>
      <c r="H33" s="5"/>
      <c r="I33" s="6"/>
      <c r="J33" s="25" t="s">
        <v>36</v>
      </c>
    </row>
    <row r="34" ht="12.75" customHeight="1">
      <c r="B34" s="25" t="s">
        <v>10</v>
      </c>
      <c r="C34" s="4" t="s">
        <v>37</v>
      </c>
      <c r="D34" s="5"/>
      <c r="E34" s="5"/>
      <c r="F34" s="5"/>
      <c r="G34" s="5"/>
      <c r="H34" s="5"/>
      <c r="I34" s="6"/>
      <c r="J34" s="27">
        <v>1212.03</v>
      </c>
    </row>
    <row r="35" ht="12.75" customHeight="1">
      <c r="B35" s="25" t="s">
        <v>12</v>
      </c>
      <c r="C35" s="4" t="s">
        <v>38</v>
      </c>
      <c r="D35" s="5"/>
      <c r="E35" s="5"/>
      <c r="F35" s="5"/>
      <c r="G35" s="5"/>
      <c r="H35" s="5"/>
      <c r="I35" s="6"/>
      <c r="J35" s="28">
        <v>0.0</v>
      </c>
    </row>
    <row r="36" ht="12.75" customHeight="1">
      <c r="B36" s="25" t="s">
        <v>14</v>
      </c>
      <c r="C36" s="4" t="s">
        <v>39</v>
      </c>
      <c r="D36" s="5"/>
      <c r="E36" s="5"/>
      <c r="F36" s="5"/>
      <c r="G36" s="5"/>
      <c r="H36" s="5"/>
      <c r="I36" s="6"/>
      <c r="J36" s="28">
        <v>0.0</v>
      </c>
    </row>
    <row r="37" ht="12.75" customHeight="1">
      <c r="B37" s="25" t="s">
        <v>16</v>
      </c>
      <c r="C37" s="4" t="s">
        <v>40</v>
      </c>
      <c r="D37" s="5"/>
      <c r="E37" s="5"/>
      <c r="F37" s="5"/>
      <c r="G37" s="5"/>
      <c r="H37" s="5"/>
      <c r="I37" s="6"/>
      <c r="J37" s="28">
        <v>0.0</v>
      </c>
    </row>
    <row r="38" ht="12.75" customHeight="1">
      <c r="B38" s="25" t="s">
        <v>19</v>
      </c>
      <c r="C38" s="4" t="s">
        <v>41</v>
      </c>
      <c r="D38" s="5"/>
      <c r="E38" s="5"/>
      <c r="F38" s="5"/>
      <c r="G38" s="5"/>
      <c r="H38" s="5"/>
      <c r="I38" s="6"/>
      <c r="J38" s="28">
        <v>0.0</v>
      </c>
    </row>
    <row r="39" ht="12.75" customHeight="1">
      <c r="B39" s="25" t="s">
        <v>42</v>
      </c>
      <c r="C39" s="4" t="s">
        <v>43</v>
      </c>
      <c r="D39" s="5"/>
      <c r="E39" s="5"/>
      <c r="F39" s="5"/>
      <c r="G39" s="5"/>
      <c r="H39" s="5"/>
      <c r="I39" s="6"/>
      <c r="J39" s="28">
        <v>0.0</v>
      </c>
    </row>
    <row r="40" ht="12.75" customHeight="1">
      <c r="B40" s="26" t="s">
        <v>44</v>
      </c>
      <c r="C40" s="5"/>
      <c r="D40" s="5"/>
      <c r="E40" s="5"/>
      <c r="F40" s="5"/>
      <c r="G40" s="5"/>
      <c r="H40" s="5"/>
      <c r="I40" s="6"/>
      <c r="J40" s="29">
        <f>TRUNC(SUM(J34:J39),2)</f>
        <v>1212.03</v>
      </c>
    </row>
    <row r="41" ht="12.75" customHeight="1">
      <c r="B41" s="30"/>
      <c r="C41" s="30"/>
      <c r="D41" s="30"/>
      <c r="E41" s="30"/>
      <c r="F41" s="30"/>
      <c r="G41" s="30"/>
      <c r="H41" s="30"/>
      <c r="I41" s="30"/>
      <c r="J41" s="31"/>
    </row>
    <row r="42" ht="12.75" customHeight="1">
      <c r="B42" s="32" t="s">
        <v>350</v>
      </c>
    </row>
    <row r="43" ht="12.75" customHeight="1">
      <c r="B43" s="30"/>
      <c r="C43" s="30"/>
      <c r="D43" s="30"/>
      <c r="E43" s="30"/>
      <c r="F43" s="30"/>
      <c r="G43" s="30"/>
      <c r="H43" s="30"/>
      <c r="I43" s="30"/>
      <c r="J43" s="31"/>
      <c r="K43" s="33"/>
    </row>
    <row r="44" ht="12.75" customHeight="1">
      <c r="B44" s="34" t="s">
        <v>46</v>
      </c>
      <c r="C44" s="5"/>
      <c r="D44" s="5"/>
      <c r="E44" s="5"/>
      <c r="F44" s="5"/>
      <c r="G44" s="5"/>
      <c r="H44" s="5"/>
      <c r="I44" s="5"/>
      <c r="J44" s="6"/>
      <c r="K44" s="33"/>
    </row>
    <row r="45" ht="12.75" customHeight="1">
      <c r="B45" s="9" t="s">
        <v>47</v>
      </c>
      <c r="C45" s="5"/>
      <c r="D45" s="5"/>
      <c r="E45" s="5"/>
      <c r="F45" s="5"/>
      <c r="G45" s="5"/>
      <c r="H45" s="6"/>
      <c r="I45" s="25" t="s">
        <v>48</v>
      </c>
      <c r="J45" s="25" t="s">
        <v>36</v>
      </c>
      <c r="K45" s="33"/>
    </row>
    <row r="46" ht="12.75" customHeight="1">
      <c r="B46" s="25" t="s">
        <v>10</v>
      </c>
      <c r="C46" s="4" t="s">
        <v>351</v>
      </c>
      <c r="D46" s="5"/>
      <c r="E46" s="5"/>
      <c r="F46" s="5"/>
      <c r="G46" s="5"/>
      <c r="H46" s="6"/>
      <c r="I46" s="35">
        <f>1/12</f>
        <v>0.08333333333</v>
      </c>
      <c r="J46" s="28">
        <f t="shared" ref="J46:J47" si="1">$J$40*I46</f>
        <v>101.0025</v>
      </c>
      <c r="K46" s="33"/>
    </row>
    <row r="47" ht="12.75" customHeight="1">
      <c r="B47" s="25" t="s">
        <v>12</v>
      </c>
      <c r="C47" s="4" t="s">
        <v>352</v>
      </c>
      <c r="D47" s="5"/>
      <c r="E47" s="5"/>
      <c r="F47" s="5"/>
      <c r="G47" s="5"/>
      <c r="H47" s="6"/>
      <c r="I47" s="36">
        <f>1/12+(1/12)*1/3</f>
        <v>0.1111111111</v>
      </c>
      <c r="J47" s="28">
        <f t="shared" si="1"/>
        <v>134.67</v>
      </c>
      <c r="K47" s="33"/>
    </row>
    <row r="48" ht="12.75" customHeight="1">
      <c r="B48" s="26" t="s">
        <v>51</v>
      </c>
      <c r="C48" s="5"/>
      <c r="D48" s="5"/>
      <c r="E48" s="5"/>
      <c r="F48" s="5"/>
      <c r="G48" s="5"/>
      <c r="H48" s="6"/>
      <c r="I48" s="37">
        <f>TRUNC(SUM(I46:I47),4)</f>
        <v>0.1944</v>
      </c>
      <c r="J48" s="29">
        <f>TRUNC(SUM(J46:J47),2)</f>
        <v>235.67</v>
      </c>
      <c r="K48" s="33"/>
    </row>
    <row r="49" ht="7.5" customHeight="1">
      <c r="B49" s="30"/>
      <c r="C49" s="30"/>
      <c r="D49" s="30"/>
      <c r="E49" s="30"/>
      <c r="F49" s="30"/>
      <c r="G49" s="30"/>
      <c r="H49" s="30"/>
      <c r="I49" s="38"/>
      <c r="J49" s="31"/>
      <c r="K49" s="33"/>
    </row>
    <row r="50" ht="43.5" customHeight="1">
      <c r="B50" s="39" t="s">
        <v>353</v>
      </c>
      <c r="K50" s="33"/>
    </row>
    <row r="51" ht="29.25" customHeight="1">
      <c r="B51" s="39" t="s">
        <v>354</v>
      </c>
      <c r="K51" s="33"/>
    </row>
    <row r="52" ht="53.25" customHeight="1">
      <c r="B52" s="39" t="s">
        <v>355</v>
      </c>
      <c r="K52" s="33"/>
    </row>
    <row r="53" ht="12.75" customHeight="1">
      <c r="B53" s="30"/>
      <c r="C53" s="30"/>
      <c r="D53" s="30"/>
      <c r="E53" s="30"/>
      <c r="F53" s="30"/>
      <c r="G53" s="30"/>
      <c r="H53" s="30"/>
      <c r="I53" s="38"/>
      <c r="J53" s="31"/>
      <c r="K53" s="33"/>
    </row>
    <row r="54" ht="12.75" customHeight="1">
      <c r="B54" s="9" t="s">
        <v>55</v>
      </c>
      <c r="C54" s="5"/>
      <c r="D54" s="5"/>
      <c r="E54" s="5"/>
      <c r="F54" s="5"/>
      <c r="G54" s="5"/>
      <c r="H54" s="6"/>
      <c r="I54" s="25" t="s">
        <v>48</v>
      </c>
      <c r="J54" s="25" t="s">
        <v>36</v>
      </c>
      <c r="K54" s="33"/>
      <c r="L54" s="40"/>
      <c r="M54" s="41"/>
    </row>
    <row r="55" ht="12.75" customHeight="1">
      <c r="B55" s="25" t="s">
        <v>10</v>
      </c>
      <c r="C55" s="4" t="s">
        <v>56</v>
      </c>
      <c r="D55" s="5"/>
      <c r="E55" s="5"/>
      <c r="F55" s="5"/>
      <c r="G55" s="5"/>
      <c r="H55" s="6"/>
      <c r="I55" s="35">
        <v>0.2</v>
      </c>
      <c r="J55" s="28">
        <f t="shared" ref="J55:J62" si="2">I55*($J$40+$J$48)</f>
        <v>289.54</v>
      </c>
      <c r="K55" s="33"/>
      <c r="L55" s="42"/>
      <c r="M55" s="41"/>
    </row>
    <row r="56" ht="12.75" customHeight="1">
      <c r="B56" s="25" t="s">
        <v>12</v>
      </c>
      <c r="C56" s="4" t="s">
        <v>57</v>
      </c>
      <c r="D56" s="5"/>
      <c r="E56" s="5"/>
      <c r="F56" s="5"/>
      <c r="G56" s="5"/>
      <c r="H56" s="6"/>
      <c r="I56" s="43">
        <v>0.025</v>
      </c>
      <c r="J56" s="28">
        <f t="shared" si="2"/>
        <v>36.1925</v>
      </c>
      <c r="K56" s="33"/>
      <c r="L56" s="40"/>
    </row>
    <row r="57" ht="12.75" customHeight="1">
      <c r="B57" s="25" t="s">
        <v>14</v>
      </c>
      <c r="C57" s="4" t="s">
        <v>58</v>
      </c>
      <c r="D57" s="5"/>
      <c r="E57" s="5"/>
      <c r="F57" s="5"/>
      <c r="G57" s="5"/>
      <c r="H57" s="6"/>
      <c r="I57" s="44">
        <v>0.03</v>
      </c>
      <c r="J57" s="28">
        <f t="shared" si="2"/>
        <v>43.431</v>
      </c>
      <c r="K57" s="33"/>
      <c r="L57" s="40"/>
    </row>
    <row r="58" ht="12.75" customHeight="1">
      <c r="B58" s="25" t="s">
        <v>16</v>
      </c>
      <c r="C58" s="4" t="s">
        <v>59</v>
      </c>
      <c r="D58" s="5"/>
      <c r="E58" s="5"/>
      <c r="F58" s="5"/>
      <c r="G58" s="5"/>
      <c r="H58" s="6"/>
      <c r="I58" s="45">
        <v>0.015</v>
      </c>
      <c r="J58" s="28">
        <f t="shared" si="2"/>
        <v>21.7155</v>
      </c>
      <c r="K58" s="33"/>
    </row>
    <row r="59" ht="12.75" customHeight="1">
      <c r="B59" s="25" t="s">
        <v>19</v>
      </c>
      <c r="C59" s="4" t="s">
        <v>60</v>
      </c>
      <c r="D59" s="5"/>
      <c r="E59" s="5"/>
      <c r="F59" s="5"/>
      <c r="G59" s="5"/>
      <c r="H59" s="6"/>
      <c r="I59" s="35">
        <v>0.01</v>
      </c>
      <c r="J59" s="28">
        <f t="shared" si="2"/>
        <v>14.477</v>
      </c>
      <c r="K59" s="33"/>
    </row>
    <row r="60" ht="12.75" customHeight="1">
      <c r="B60" s="25" t="s">
        <v>42</v>
      </c>
      <c r="C60" s="4" t="s">
        <v>61</v>
      </c>
      <c r="D60" s="5"/>
      <c r="E60" s="5"/>
      <c r="F60" s="5"/>
      <c r="G60" s="5"/>
      <c r="H60" s="6"/>
      <c r="I60" s="35">
        <v>0.006</v>
      </c>
      <c r="J60" s="28">
        <f t="shared" si="2"/>
        <v>8.6862</v>
      </c>
      <c r="K60" s="33"/>
    </row>
    <row r="61" ht="12.75" customHeight="1">
      <c r="B61" s="25" t="s">
        <v>62</v>
      </c>
      <c r="C61" s="4" t="s">
        <v>63</v>
      </c>
      <c r="D61" s="5"/>
      <c r="E61" s="5"/>
      <c r="F61" s="5"/>
      <c r="G61" s="5"/>
      <c r="H61" s="6"/>
      <c r="I61" s="35">
        <v>0.002</v>
      </c>
      <c r="J61" s="28">
        <f t="shared" si="2"/>
        <v>2.8954</v>
      </c>
      <c r="K61" s="33"/>
    </row>
    <row r="62" ht="12.75" customHeight="1">
      <c r="B62" s="25" t="s">
        <v>64</v>
      </c>
      <c r="C62" s="4" t="s">
        <v>65</v>
      </c>
      <c r="D62" s="5"/>
      <c r="E62" s="5"/>
      <c r="F62" s="5"/>
      <c r="G62" s="5"/>
      <c r="H62" s="6"/>
      <c r="I62" s="35">
        <v>0.08</v>
      </c>
      <c r="J62" s="28">
        <f t="shared" si="2"/>
        <v>115.816</v>
      </c>
      <c r="K62" s="33"/>
    </row>
    <row r="63" ht="12.75" customHeight="1">
      <c r="B63" s="26" t="s">
        <v>66</v>
      </c>
      <c r="C63" s="5"/>
      <c r="D63" s="5"/>
      <c r="E63" s="5"/>
      <c r="F63" s="5"/>
      <c r="G63" s="5"/>
      <c r="H63" s="6"/>
      <c r="I63" s="37">
        <f>SUM(I55:I62)</f>
        <v>0.368</v>
      </c>
      <c r="J63" s="29">
        <f>TRUNC(SUM(J55:J62),2)</f>
        <v>532.75</v>
      </c>
      <c r="K63" s="33"/>
      <c r="L63" s="46"/>
    </row>
    <row r="64" ht="6.75" customHeight="1">
      <c r="B64" s="30"/>
      <c r="C64" s="30"/>
      <c r="D64" s="30"/>
      <c r="E64" s="30"/>
      <c r="F64" s="30"/>
      <c r="G64" s="30"/>
      <c r="H64" s="30"/>
      <c r="I64" s="38"/>
      <c r="J64" s="31"/>
      <c r="K64" s="33"/>
      <c r="L64" s="46"/>
    </row>
    <row r="65" ht="12.75" customHeight="1">
      <c r="B65" s="39" t="s">
        <v>356</v>
      </c>
      <c r="K65" s="33"/>
      <c r="L65" s="46"/>
    </row>
    <row r="66" ht="12.75" customHeight="1">
      <c r="B66" s="39" t="s">
        <v>357</v>
      </c>
      <c r="K66" s="33"/>
      <c r="L66" s="46"/>
    </row>
    <row r="67" ht="12.75" customHeight="1">
      <c r="B67" s="39" t="s">
        <v>358</v>
      </c>
      <c r="K67" s="33"/>
      <c r="L67" s="46"/>
    </row>
    <row r="68" ht="13.5" customHeight="1">
      <c r="B68" s="47"/>
      <c r="C68" s="47"/>
      <c r="D68" s="47"/>
      <c r="E68" s="47"/>
      <c r="F68" s="47"/>
      <c r="G68" s="47"/>
      <c r="H68" s="47"/>
      <c r="I68" s="47"/>
      <c r="J68" s="47"/>
      <c r="K68" s="33"/>
      <c r="L68" s="46"/>
    </row>
    <row r="69" ht="12.75" customHeight="1">
      <c r="B69" s="9" t="s">
        <v>70</v>
      </c>
      <c r="C69" s="5"/>
      <c r="D69" s="5"/>
      <c r="E69" s="5"/>
      <c r="F69" s="5"/>
      <c r="G69" s="5"/>
      <c r="H69" s="5"/>
      <c r="I69" s="5"/>
      <c r="J69" s="6"/>
      <c r="K69" s="33"/>
    </row>
    <row r="70" ht="12.75" customHeight="1">
      <c r="B70" s="26"/>
      <c r="C70" s="5"/>
      <c r="D70" s="5"/>
      <c r="E70" s="6"/>
      <c r="F70" s="48" t="s">
        <v>71</v>
      </c>
      <c r="G70" s="48" t="s">
        <v>72</v>
      </c>
      <c r="H70" s="48" t="s">
        <v>231</v>
      </c>
      <c r="I70" s="48" t="s">
        <v>74</v>
      </c>
      <c r="J70" s="50" t="s">
        <v>36</v>
      </c>
      <c r="K70" s="33"/>
    </row>
    <row r="71" ht="12.75" customHeight="1">
      <c r="B71" s="25" t="s">
        <v>10</v>
      </c>
      <c r="C71" s="4" t="s">
        <v>75</v>
      </c>
      <c r="D71" s="5"/>
      <c r="E71" s="6"/>
      <c r="F71" s="51">
        <v>3.5</v>
      </c>
      <c r="G71" s="10">
        <v>2.0</v>
      </c>
      <c r="H71" s="10">
        <v>26.0</v>
      </c>
      <c r="I71" s="52">
        <v>0.06</v>
      </c>
      <c r="J71" s="53">
        <f>($F$71*$G$71*$H$71)-$I$71*$J$34</f>
        <v>109.2782</v>
      </c>
      <c r="K71" s="33"/>
    </row>
    <row r="72" ht="12.75" customHeight="1">
      <c r="B72" s="25" t="s">
        <v>12</v>
      </c>
      <c r="C72" s="4" t="s">
        <v>76</v>
      </c>
      <c r="D72" s="5"/>
      <c r="E72" s="6"/>
      <c r="F72" s="51">
        <v>13.1</v>
      </c>
      <c r="G72" s="10">
        <v>1.0</v>
      </c>
      <c r="H72" s="10">
        <v>22.0</v>
      </c>
      <c r="I72" s="52">
        <v>0.2</v>
      </c>
      <c r="J72" s="53">
        <f>(F72*G72*H72)*(1-I72)</f>
        <v>230.56</v>
      </c>
      <c r="K72" s="33"/>
      <c r="L72" s="8"/>
    </row>
    <row r="73" ht="12.75" customHeight="1">
      <c r="B73" s="25" t="s">
        <v>14</v>
      </c>
      <c r="C73" s="4" t="s">
        <v>77</v>
      </c>
      <c r="D73" s="5"/>
      <c r="E73" s="6"/>
      <c r="F73" s="51">
        <v>113.0</v>
      </c>
      <c r="G73" s="10"/>
      <c r="H73" s="10"/>
      <c r="I73" s="52"/>
      <c r="J73" s="53">
        <f>F73</f>
        <v>113</v>
      </c>
      <c r="K73" s="33"/>
    </row>
    <row r="74" ht="12.75" customHeight="1">
      <c r="B74" s="25" t="s">
        <v>16</v>
      </c>
      <c r="C74" s="4" t="s">
        <v>43</v>
      </c>
      <c r="D74" s="5"/>
      <c r="E74" s="6"/>
      <c r="F74" s="51"/>
      <c r="G74" s="10"/>
      <c r="H74" s="10"/>
      <c r="I74" s="35"/>
      <c r="J74" s="54"/>
      <c r="K74" s="33"/>
    </row>
    <row r="75" ht="12.75" customHeight="1">
      <c r="B75" s="26" t="s">
        <v>78</v>
      </c>
      <c r="C75" s="5"/>
      <c r="D75" s="5"/>
      <c r="E75" s="5"/>
      <c r="F75" s="5"/>
      <c r="G75" s="5"/>
      <c r="H75" s="5"/>
      <c r="I75" s="6"/>
      <c r="J75" s="29">
        <f>TRUNC(SUM(J71:J74),2)</f>
        <v>452.83</v>
      </c>
      <c r="K75" s="33"/>
    </row>
    <row r="76" ht="12.75" customHeight="1">
      <c r="B76" s="30"/>
      <c r="C76" s="30"/>
      <c r="D76" s="30"/>
      <c r="E76" s="30"/>
      <c r="F76" s="30"/>
      <c r="G76" s="30"/>
      <c r="H76" s="30"/>
      <c r="I76" s="30"/>
      <c r="J76" s="31"/>
      <c r="K76" s="33"/>
    </row>
    <row r="77" ht="12.75" customHeight="1">
      <c r="B77" s="32" t="s">
        <v>359</v>
      </c>
      <c r="K77" s="33"/>
    </row>
    <row r="78" ht="30.0" customHeight="1">
      <c r="B78" s="39" t="s">
        <v>360</v>
      </c>
      <c r="K78" s="33"/>
    </row>
    <row r="79" ht="12.75" customHeight="1">
      <c r="A79" s="33"/>
      <c r="B79" s="55"/>
      <c r="C79" s="55"/>
      <c r="D79" s="55"/>
      <c r="E79" s="55"/>
      <c r="F79" s="55"/>
      <c r="G79" s="55"/>
      <c r="H79" s="55"/>
      <c r="I79" s="55"/>
      <c r="J79" s="55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12.75" customHeight="1">
      <c r="B80" s="24" t="s">
        <v>81</v>
      </c>
      <c r="C80" s="5"/>
      <c r="D80" s="5"/>
      <c r="E80" s="5"/>
      <c r="F80" s="5"/>
      <c r="G80" s="5"/>
      <c r="H80" s="5"/>
      <c r="I80" s="5"/>
      <c r="J80" s="6"/>
      <c r="K80" s="33"/>
    </row>
    <row r="81" ht="12.75" customHeight="1">
      <c r="B81" s="26" t="s">
        <v>82</v>
      </c>
      <c r="C81" s="5"/>
      <c r="D81" s="5"/>
      <c r="E81" s="5"/>
      <c r="F81" s="5"/>
      <c r="G81" s="5"/>
      <c r="H81" s="5"/>
      <c r="I81" s="6"/>
      <c r="J81" s="25" t="s">
        <v>36</v>
      </c>
      <c r="K81" s="33"/>
    </row>
    <row r="82" ht="12.75" customHeight="1">
      <c r="B82" s="25" t="s">
        <v>83</v>
      </c>
      <c r="C82" s="4" t="s">
        <v>84</v>
      </c>
      <c r="D82" s="5"/>
      <c r="E82" s="5"/>
      <c r="F82" s="5"/>
      <c r="G82" s="5"/>
      <c r="H82" s="5"/>
      <c r="I82" s="6"/>
      <c r="J82" s="28">
        <f>J48</f>
        <v>235.67</v>
      </c>
      <c r="K82" s="33"/>
    </row>
    <row r="83" ht="12.75" customHeight="1">
      <c r="B83" s="25" t="s">
        <v>85</v>
      </c>
      <c r="C83" s="4" t="s">
        <v>86</v>
      </c>
      <c r="D83" s="5"/>
      <c r="E83" s="5"/>
      <c r="F83" s="5"/>
      <c r="G83" s="5"/>
      <c r="H83" s="5"/>
      <c r="I83" s="6"/>
      <c r="J83" s="28">
        <f>J63</f>
        <v>532.75</v>
      </c>
      <c r="K83" s="33"/>
    </row>
    <row r="84" ht="12.75" customHeight="1">
      <c r="B84" s="25" t="s">
        <v>87</v>
      </c>
      <c r="C84" s="4" t="s">
        <v>88</v>
      </c>
      <c r="D84" s="5"/>
      <c r="E84" s="5"/>
      <c r="F84" s="5"/>
      <c r="G84" s="5"/>
      <c r="H84" s="5"/>
      <c r="I84" s="6"/>
      <c r="J84" s="28"/>
      <c r="K84" s="33"/>
    </row>
    <row r="85" ht="12.75" customHeight="1">
      <c r="B85" s="26" t="s">
        <v>89</v>
      </c>
      <c r="C85" s="5"/>
      <c r="D85" s="5"/>
      <c r="E85" s="5"/>
      <c r="F85" s="5"/>
      <c r="G85" s="5"/>
      <c r="H85" s="5"/>
      <c r="I85" s="6"/>
      <c r="J85" s="29">
        <f>TRUNC(SUM(J82:J84),2)</f>
        <v>768.42</v>
      </c>
      <c r="K85" s="33"/>
    </row>
    <row r="86" ht="12.75" customHeight="1">
      <c r="B86" s="56"/>
      <c r="C86" s="56"/>
      <c r="D86" s="56"/>
      <c r="E86" s="56"/>
      <c r="F86" s="56"/>
      <c r="G86" s="56"/>
      <c r="H86" s="56"/>
      <c r="I86" s="56"/>
      <c r="J86" s="57"/>
      <c r="K86" s="33"/>
    </row>
    <row r="87" ht="12.75" customHeight="1">
      <c r="B87" s="24" t="s">
        <v>90</v>
      </c>
      <c r="C87" s="5"/>
      <c r="D87" s="5"/>
      <c r="E87" s="5"/>
      <c r="F87" s="5"/>
      <c r="G87" s="5"/>
      <c r="H87" s="5"/>
      <c r="I87" s="5"/>
      <c r="J87" s="6"/>
      <c r="K87" s="33"/>
    </row>
    <row r="88" ht="12.75" customHeight="1">
      <c r="B88" s="4" t="s">
        <v>91</v>
      </c>
      <c r="C88" s="5"/>
      <c r="D88" s="5"/>
      <c r="E88" s="5"/>
      <c r="F88" s="5"/>
      <c r="G88" s="5"/>
      <c r="H88" s="5"/>
      <c r="I88" s="5"/>
      <c r="J88" s="6"/>
      <c r="K88" s="33"/>
    </row>
    <row r="89" ht="12.75" customHeight="1">
      <c r="B89" s="26" t="s">
        <v>92</v>
      </c>
      <c r="C89" s="5"/>
      <c r="D89" s="5"/>
      <c r="E89" s="5"/>
      <c r="F89" s="5"/>
      <c r="G89" s="5"/>
      <c r="H89" s="5"/>
      <c r="I89" s="6"/>
      <c r="J89" s="25" t="s">
        <v>93</v>
      </c>
      <c r="K89" s="33"/>
    </row>
    <row r="90" ht="12.75" customHeight="1">
      <c r="B90" s="4" t="s">
        <v>94</v>
      </c>
      <c r="C90" s="5"/>
      <c r="D90" s="5"/>
      <c r="E90" s="5"/>
      <c r="F90" s="5"/>
      <c r="G90" s="5"/>
      <c r="H90" s="5"/>
      <c r="I90" s="6"/>
      <c r="J90" s="58">
        <v>0.49685</v>
      </c>
      <c r="K90" s="33"/>
    </row>
    <row r="91" ht="12.75" customHeight="1">
      <c r="B91" s="4" t="s">
        <v>95</v>
      </c>
      <c r="C91" s="5"/>
      <c r="D91" s="5"/>
      <c r="E91" s="5"/>
      <c r="F91" s="5"/>
      <c r="G91" s="5"/>
      <c r="H91" s="5"/>
      <c r="I91" s="6"/>
      <c r="J91" s="58">
        <v>0.49685</v>
      </c>
      <c r="K91" s="33"/>
    </row>
    <row r="92" ht="12.75" customHeight="1">
      <c r="B92" s="4" t="s">
        <v>96</v>
      </c>
      <c r="C92" s="5"/>
      <c r="D92" s="5"/>
      <c r="E92" s="5"/>
      <c r="F92" s="5"/>
      <c r="G92" s="5"/>
      <c r="H92" s="5"/>
      <c r="I92" s="6"/>
      <c r="J92" s="58">
        <v>0.0063</v>
      </c>
      <c r="K92" s="33"/>
    </row>
    <row r="93" ht="12.75" customHeight="1">
      <c r="B93" s="4" t="s">
        <v>97</v>
      </c>
      <c r="C93" s="5"/>
      <c r="D93" s="5"/>
      <c r="E93" s="5"/>
      <c r="F93" s="5"/>
      <c r="G93" s="5"/>
      <c r="H93" s="5"/>
      <c r="I93" s="6"/>
      <c r="J93" s="59">
        <f>SUM(J90:J92)</f>
        <v>1</v>
      </c>
      <c r="K93" s="33"/>
    </row>
    <row r="94" ht="6.75" customHeight="1">
      <c r="B94" s="9"/>
      <c r="C94" s="60"/>
      <c r="D94" s="60"/>
      <c r="E94" s="60"/>
      <c r="F94" s="60"/>
      <c r="G94" s="60"/>
      <c r="H94" s="60"/>
      <c r="I94" s="60"/>
      <c r="J94" s="61"/>
      <c r="K94" s="33"/>
    </row>
    <row r="95" ht="12.75" customHeight="1">
      <c r="B95" s="25">
        <v>3.0</v>
      </c>
      <c r="C95" s="26" t="s">
        <v>98</v>
      </c>
      <c r="D95" s="5"/>
      <c r="E95" s="5"/>
      <c r="F95" s="5"/>
      <c r="G95" s="5"/>
      <c r="H95" s="6"/>
      <c r="I95" s="50" t="s">
        <v>48</v>
      </c>
      <c r="J95" s="25" t="s">
        <v>36</v>
      </c>
      <c r="K95" s="33"/>
    </row>
    <row r="96" ht="12.75" customHeight="1">
      <c r="B96" s="25" t="s">
        <v>10</v>
      </c>
      <c r="C96" s="4" t="s">
        <v>99</v>
      </c>
      <c r="D96" s="5"/>
      <c r="E96" s="5"/>
      <c r="F96" s="5"/>
      <c r="G96" s="5"/>
      <c r="H96" s="6"/>
      <c r="I96" s="35">
        <f t="shared" ref="I96:I102" si="3">J96/$J$40</f>
        <v>0.04945489145</v>
      </c>
      <c r="J96" s="62">
        <f>(((($J$85-$J$83)+$J$40)/12)*$J$90)</f>
        <v>59.94081208</v>
      </c>
      <c r="K96" s="33"/>
      <c r="L96" s="63"/>
    </row>
    <row r="97" ht="12.75" customHeight="1">
      <c r="B97" s="25" t="s">
        <v>12</v>
      </c>
      <c r="C97" s="4" t="s">
        <v>100</v>
      </c>
      <c r="D97" s="5"/>
      <c r="E97" s="5"/>
      <c r="F97" s="5"/>
      <c r="G97" s="5"/>
      <c r="H97" s="6"/>
      <c r="I97" s="35">
        <f t="shared" si="3"/>
        <v>0.003956391316</v>
      </c>
      <c r="J97" s="62">
        <f>($J$62/12)*$J$90</f>
        <v>4.795264967</v>
      </c>
      <c r="K97" s="33"/>
      <c r="L97" s="63"/>
    </row>
    <row r="98" ht="12.75" customHeight="1">
      <c r="B98" s="25" t="s">
        <v>14</v>
      </c>
      <c r="C98" s="4" t="s">
        <v>101</v>
      </c>
      <c r="D98" s="5"/>
      <c r="E98" s="5"/>
      <c r="F98" s="5"/>
      <c r="G98" s="5"/>
      <c r="H98" s="6"/>
      <c r="I98" s="35">
        <f t="shared" si="3"/>
        <v>0.0237383479</v>
      </c>
      <c r="J98" s="62">
        <f>$J$62*0.5*$J$90</f>
        <v>28.7715898</v>
      </c>
      <c r="K98" s="33"/>
      <c r="L98" s="63"/>
    </row>
    <row r="99" ht="12.75" customHeight="1">
      <c r="B99" s="25" t="s">
        <v>16</v>
      </c>
      <c r="C99" s="4" t="s">
        <v>102</v>
      </c>
      <c r="D99" s="5"/>
      <c r="E99" s="5"/>
      <c r="F99" s="5"/>
      <c r="G99" s="5"/>
      <c r="H99" s="6"/>
      <c r="I99" s="35">
        <f t="shared" si="3"/>
        <v>0.04140416667</v>
      </c>
      <c r="J99" s="62">
        <f>(J40/12)*J91</f>
        <v>50.18309213</v>
      </c>
      <c r="K99" s="33"/>
      <c r="L99" s="63"/>
    </row>
    <row r="100" ht="12.75" customHeight="1">
      <c r="B100" s="25" t="s">
        <v>19</v>
      </c>
      <c r="C100" s="4" t="s">
        <v>103</v>
      </c>
      <c r="D100" s="5"/>
      <c r="E100" s="5"/>
      <c r="F100" s="5"/>
      <c r="G100" s="5"/>
      <c r="H100" s="6"/>
      <c r="I100" s="35">
        <f t="shared" si="3"/>
        <v>0.02625000186</v>
      </c>
      <c r="J100" s="28">
        <f>(J85/12)*J91</f>
        <v>31.81578975</v>
      </c>
      <c r="K100" s="33"/>
    </row>
    <row r="101" ht="12.75" customHeight="1">
      <c r="B101" s="25" t="s">
        <v>42</v>
      </c>
      <c r="C101" s="4" t="s">
        <v>104</v>
      </c>
      <c r="D101" s="5"/>
      <c r="E101" s="5"/>
      <c r="F101" s="5"/>
      <c r="G101" s="5"/>
      <c r="H101" s="6"/>
      <c r="I101" s="35">
        <f t="shared" si="3"/>
        <v>0.0237383479</v>
      </c>
      <c r="J101" s="28">
        <f>(J62*0.5)*J91</f>
        <v>28.7715898</v>
      </c>
      <c r="K101" s="33"/>
    </row>
    <row r="102" ht="12.75" customHeight="1">
      <c r="B102" s="25" t="s">
        <v>62</v>
      </c>
      <c r="C102" s="4" t="s">
        <v>105</v>
      </c>
      <c r="D102" s="5"/>
      <c r="E102" s="5"/>
      <c r="F102" s="5"/>
      <c r="G102" s="5"/>
      <c r="H102" s="6"/>
      <c r="I102" s="35">
        <f t="shared" si="3"/>
        <v>-0.001224987005</v>
      </c>
      <c r="J102" s="28">
        <f>-J82*J92</f>
        <v>-1.484721</v>
      </c>
      <c r="K102" s="33"/>
    </row>
    <row r="103" ht="12.75" customHeight="1">
      <c r="B103" s="26" t="s">
        <v>106</v>
      </c>
      <c r="C103" s="5"/>
      <c r="D103" s="5"/>
      <c r="E103" s="5"/>
      <c r="F103" s="5"/>
      <c r="G103" s="5"/>
      <c r="H103" s="6"/>
      <c r="I103" s="37">
        <f>TRUNC(SUM(I96:I101),4)</f>
        <v>0.1685</v>
      </c>
      <c r="J103" s="29">
        <f>TRUNC(SUM(J96:J101),2)</f>
        <v>204.27</v>
      </c>
      <c r="K103" s="33"/>
    </row>
    <row r="104" ht="7.5" customHeight="1">
      <c r="B104" s="30"/>
      <c r="C104" s="30"/>
      <c r="D104" s="30"/>
      <c r="E104" s="30"/>
      <c r="F104" s="30"/>
      <c r="G104" s="30"/>
      <c r="H104" s="30"/>
      <c r="I104" s="38"/>
      <c r="J104" s="31"/>
      <c r="K104" s="33"/>
    </row>
    <row r="105" ht="28.5" customHeight="1">
      <c r="B105" s="64" t="s">
        <v>361</v>
      </c>
      <c r="K105" s="33"/>
    </row>
    <row r="106" ht="38.25" customHeight="1">
      <c r="B106" s="64" t="s">
        <v>362</v>
      </c>
      <c r="K106" s="33"/>
    </row>
    <row r="107" ht="24.75" customHeight="1">
      <c r="B107" s="64" t="s">
        <v>363</v>
      </c>
      <c r="K107" s="33"/>
    </row>
    <row r="108" ht="12.75" customHeight="1">
      <c r="B108" s="64" t="s">
        <v>364</v>
      </c>
      <c r="K108" s="33"/>
    </row>
    <row r="109" ht="38.25" customHeight="1">
      <c r="B109" s="64" t="s">
        <v>365</v>
      </c>
      <c r="K109" s="33"/>
    </row>
    <row r="110" ht="12.75" customHeight="1">
      <c r="B110" s="65" t="s">
        <v>366</v>
      </c>
      <c r="K110" s="33"/>
    </row>
    <row r="111" ht="40.5" customHeight="1">
      <c r="B111" s="66" t="s">
        <v>367</v>
      </c>
      <c r="K111" s="33"/>
    </row>
    <row r="112" ht="12.75" customHeight="1">
      <c r="B112" s="24" t="s">
        <v>114</v>
      </c>
      <c r="C112" s="5"/>
      <c r="D112" s="5"/>
      <c r="E112" s="5"/>
      <c r="F112" s="5"/>
      <c r="G112" s="5"/>
      <c r="H112" s="5"/>
      <c r="I112" s="5"/>
      <c r="J112" s="6"/>
      <c r="K112" s="33"/>
    </row>
    <row r="113" ht="12.75" customHeight="1">
      <c r="B113" s="4" t="s">
        <v>115</v>
      </c>
      <c r="C113" s="5"/>
      <c r="D113" s="5"/>
      <c r="E113" s="5"/>
      <c r="F113" s="5"/>
      <c r="G113" s="5"/>
      <c r="H113" s="5"/>
      <c r="I113" s="5"/>
      <c r="J113" s="6"/>
      <c r="K113" s="33"/>
    </row>
    <row r="114" ht="12.75" customHeight="1">
      <c r="B114" s="67" t="s">
        <v>116</v>
      </c>
      <c r="C114" s="6"/>
      <c r="D114" s="67" t="s">
        <v>117</v>
      </c>
      <c r="E114" s="6"/>
      <c r="F114" s="67" t="s">
        <v>118</v>
      </c>
      <c r="G114" s="6"/>
      <c r="H114" s="67" t="s">
        <v>119</v>
      </c>
      <c r="I114" s="6"/>
      <c r="J114" s="68" t="s">
        <v>120</v>
      </c>
      <c r="K114" s="33"/>
    </row>
    <row r="115" ht="13.5" customHeight="1">
      <c r="B115" s="69" t="s">
        <v>121</v>
      </c>
      <c r="C115" s="6"/>
      <c r="D115" s="70"/>
      <c r="E115" s="6"/>
      <c r="F115" s="71">
        <v>30.0</v>
      </c>
      <c r="G115" s="6"/>
      <c r="H115" s="72">
        <f>(252/365)</f>
        <v>0.6904109589</v>
      </c>
      <c r="I115" s="6"/>
      <c r="J115" s="73">
        <f t="shared" ref="J115:J126" si="4">D115*F115*H115</f>
        <v>0</v>
      </c>
      <c r="K115" s="33"/>
    </row>
    <row r="116" ht="12.75" customHeight="1">
      <c r="B116" s="69" t="s">
        <v>122</v>
      </c>
      <c r="C116" s="6"/>
      <c r="D116" s="70"/>
      <c r="E116" s="6"/>
      <c r="F116" s="71">
        <v>1.0</v>
      </c>
      <c r="G116" s="6"/>
      <c r="H116" s="72">
        <v>1.0</v>
      </c>
      <c r="I116" s="6"/>
      <c r="J116" s="73">
        <f t="shared" si="4"/>
        <v>0</v>
      </c>
      <c r="K116" s="33"/>
    </row>
    <row r="117" ht="12.75" customHeight="1">
      <c r="B117" s="69" t="s">
        <v>123</v>
      </c>
      <c r="C117" s="6"/>
      <c r="D117" s="70"/>
      <c r="E117" s="6"/>
      <c r="F117" s="71">
        <v>15.0</v>
      </c>
      <c r="G117" s="6"/>
      <c r="H117" s="72">
        <f t="shared" ref="H117:H118" si="5">(252/365)</f>
        <v>0.6904109589</v>
      </c>
      <c r="I117" s="6"/>
      <c r="J117" s="73">
        <f t="shared" si="4"/>
        <v>0</v>
      </c>
      <c r="K117" s="33"/>
    </row>
    <row r="118" ht="12.75" customHeight="1">
      <c r="B118" s="69" t="s">
        <v>124</v>
      </c>
      <c r="C118" s="6"/>
      <c r="D118" s="70"/>
      <c r="E118" s="6"/>
      <c r="F118" s="71">
        <v>5.0</v>
      </c>
      <c r="G118" s="6"/>
      <c r="H118" s="72">
        <f t="shared" si="5"/>
        <v>0.6904109589</v>
      </c>
      <c r="I118" s="6"/>
      <c r="J118" s="73">
        <f t="shared" si="4"/>
        <v>0</v>
      </c>
      <c r="K118" s="33"/>
    </row>
    <row r="119" ht="12.75" customHeight="1">
      <c r="B119" s="69" t="s">
        <v>125</v>
      </c>
      <c r="C119" s="6"/>
      <c r="D119" s="70"/>
      <c r="E119" s="6"/>
      <c r="F119" s="71">
        <v>2.0</v>
      </c>
      <c r="G119" s="6"/>
      <c r="H119" s="72">
        <v>1.0</v>
      </c>
      <c r="I119" s="6"/>
      <c r="J119" s="73">
        <f t="shared" si="4"/>
        <v>0</v>
      </c>
      <c r="K119" s="33"/>
    </row>
    <row r="120" ht="12.75" customHeight="1">
      <c r="B120" s="69" t="s">
        <v>126</v>
      </c>
      <c r="C120" s="6"/>
      <c r="D120" s="70"/>
      <c r="E120" s="6"/>
      <c r="F120" s="71">
        <v>2.0</v>
      </c>
      <c r="G120" s="6"/>
      <c r="H120" s="72">
        <f>(252/365)</f>
        <v>0.6904109589</v>
      </c>
      <c r="I120" s="6"/>
      <c r="J120" s="73">
        <f t="shared" si="4"/>
        <v>0</v>
      </c>
      <c r="K120" s="33"/>
    </row>
    <row r="121" ht="12.75" customHeight="1">
      <c r="B121" s="69" t="s">
        <v>127</v>
      </c>
      <c r="C121" s="6"/>
      <c r="D121" s="70"/>
      <c r="E121" s="6"/>
      <c r="F121" s="71">
        <v>3.0</v>
      </c>
      <c r="G121" s="6"/>
      <c r="H121" s="72">
        <v>1.0</v>
      </c>
      <c r="I121" s="6"/>
      <c r="J121" s="73">
        <f t="shared" si="4"/>
        <v>0</v>
      </c>
      <c r="K121" s="33"/>
    </row>
    <row r="122" ht="12.75" customHeight="1">
      <c r="B122" s="69" t="s">
        <v>128</v>
      </c>
      <c r="C122" s="6"/>
      <c r="D122" s="70"/>
      <c r="E122" s="6"/>
      <c r="F122" s="71">
        <v>1.0</v>
      </c>
      <c r="G122" s="6"/>
      <c r="H122" s="72">
        <v>1.0</v>
      </c>
      <c r="I122" s="6"/>
      <c r="J122" s="73">
        <f t="shared" si="4"/>
        <v>0</v>
      </c>
      <c r="K122" s="33"/>
    </row>
    <row r="123" ht="12.75" customHeight="1">
      <c r="B123" s="69" t="s">
        <v>129</v>
      </c>
      <c r="C123" s="6"/>
      <c r="D123" s="70"/>
      <c r="E123" s="6"/>
      <c r="F123" s="71">
        <v>1.0</v>
      </c>
      <c r="G123" s="6"/>
      <c r="H123" s="72">
        <v>1.0</v>
      </c>
      <c r="I123" s="6"/>
      <c r="J123" s="73">
        <f t="shared" si="4"/>
        <v>0</v>
      </c>
      <c r="K123" s="33"/>
    </row>
    <row r="124" ht="12.75" customHeight="1">
      <c r="B124" s="69" t="s">
        <v>130</v>
      </c>
      <c r="C124" s="6"/>
      <c r="D124" s="70"/>
      <c r="E124" s="6"/>
      <c r="F124" s="71">
        <v>20.0</v>
      </c>
      <c r="G124" s="6"/>
      <c r="H124" s="72">
        <f t="shared" ref="H124:H125" si="6">(252/365)</f>
        <v>0.6904109589</v>
      </c>
      <c r="I124" s="6"/>
      <c r="J124" s="73">
        <f t="shared" si="4"/>
        <v>0</v>
      </c>
      <c r="K124" s="33"/>
    </row>
    <row r="125" ht="12.75" customHeight="1">
      <c r="B125" s="69" t="s">
        <v>131</v>
      </c>
      <c r="C125" s="6"/>
      <c r="D125" s="70"/>
      <c r="E125" s="6"/>
      <c r="F125" s="71">
        <v>180.0</v>
      </c>
      <c r="G125" s="6"/>
      <c r="H125" s="72">
        <f t="shared" si="6"/>
        <v>0.6904109589</v>
      </c>
      <c r="I125" s="6"/>
      <c r="J125" s="73">
        <f t="shared" si="4"/>
        <v>0</v>
      </c>
      <c r="K125" s="33"/>
    </row>
    <row r="126" ht="12.75" customHeight="1">
      <c r="B126" s="69" t="s">
        <v>132</v>
      </c>
      <c r="C126" s="6"/>
      <c r="D126" s="70"/>
      <c r="E126" s="6"/>
      <c r="F126" s="71">
        <v>6.0</v>
      </c>
      <c r="G126" s="6"/>
      <c r="H126" s="72">
        <v>1.0</v>
      </c>
      <c r="I126" s="6"/>
      <c r="J126" s="73">
        <f t="shared" si="4"/>
        <v>0</v>
      </c>
      <c r="K126" s="33"/>
    </row>
    <row r="127" ht="12.75" customHeight="1">
      <c r="B127" s="74" t="s">
        <v>133</v>
      </c>
      <c r="C127" s="5"/>
      <c r="D127" s="5"/>
      <c r="E127" s="5"/>
      <c r="F127" s="5"/>
      <c r="G127" s="5"/>
      <c r="H127" s="5"/>
      <c r="I127" s="6"/>
      <c r="J127" s="73">
        <f>SUM(J115:J126)</f>
        <v>0</v>
      </c>
      <c r="K127" s="33"/>
    </row>
    <row r="128" ht="12.75" customHeight="1">
      <c r="B128" s="75"/>
      <c r="C128" s="75"/>
      <c r="D128" s="76"/>
      <c r="E128" s="76"/>
      <c r="F128" s="77"/>
      <c r="G128" s="77"/>
      <c r="H128" s="78"/>
      <c r="I128" s="78"/>
      <c r="J128" s="79"/>
      <c r="K128" s="33"/>
    </row>
    <row r="129" ht="12.75" customHeight="1">
      <c r="B129" s="16" t="s">
        <v>134</v>
      </c>
      <c r="C129" s="5"/>
      <c r="D129" s="5"/>
      <c r="E129" s="5"/>
      <c r="F129" s="5"/>
      <c r="G129" s="6"/>
      <c r="H129" s="33"/>
      <c r="I129" s="33"/>
      <c r="J129" s="33"/>
      <c r="K129" s="33"/>
    </row>
    <row r="130" ht="12.75" customHeight="1">
      <c r="B130" s="74" t="s">
        <v>135</v>
      </c>
      <c r="C130" s="6"/>
      <c r="D130" s="74" t="s">
        <v>136</v>
      </c>
      <c r="E130" s="6"/>
      <c r="F130" s="74" t="s">
        <v>137</v>
      </c>
      <c r="G130" s="6"/>
      <c r="K130" s="33"/>
    </row>
    <row r="131" ht="12.75" customHeight="1">
      <c r="B131" s="80">
        <f>J40+J85+J103</f>
        <v>2184.72</v>
      </c>
      <c r="C131" s="6"/>
      <c r="D131" s="74">
        <v>30.0</v>
      </c>
      <c r="E131" s="6"/>
      <c r="F131" s="80">
        <f>B131/D131</f>
        <v>72.824</v>
      </c>
      <c r="G131" s="6"/>
      <c r="H131" s="81"/>
      <c r="I131" s="81"/>
      <c r="J131" s="81"/>
      <c r="K131" s="33"/>
    </row>
    <row r="132" ht="12.75" customHeight="1">
      <c r="B132" s="82"/>
      <c r="C132" s="82"/>
      <c r="D132" s="82"/>
      <c r="E132" s="81"/>
      <c r="F132" s="83"/>
      <c r="G132" s="83"/>
      <c r="H132" s="84"/>
      <c r="I132" s="84"/>
      <c r="J132" s="85"/>
      <c r="K132" s="33"/>
    </row>
    <row r="133" ht="36.0" customHeight="1">
      <c r="B133" s="64" t="s">
        <v>368</v>
      </c>
      <c r="K133" s="33"/>
    </row>
    <row r="134" ht="25.5" customHeight="1">
      <c r="B134" s="64" t="s">
        <v>369</v>
      </c>
      <c r="K134" s="33"/>
    </row>
    <row r="135" ht="12.75" customHeight="1">
      <c r="B135" s="64" t="s">
        <v>370</v>
      </c>
      <c r="K135" s="33"/>
    </row>
    <row r="136" ht="12.75" customHeight="1">
      <c r="B136" s="64" t="s">
        <v>371</v>
      </c>
      <c r="K136" s="33"/>
    </row>
    <row r="137" ht="12.75" customHeight="1">
      <c r="B137" s="64" t="s">
        <v>372</v>
      </c>
      <c r="K137" s="33"/>
    </row>
    <row r="138" ht="12.75" customHeight="1">
      <c r="B138" s="82"/>
      <c r="C138" s="82"/>
      <c r="D138" s="81"/>
      <c r="E138" s="81"/>
      <c r="F138" s="83"/>
      <c r="G138" s="83"/>
      <c r="H138" s="84"/>
      <c r="I138" s="84"/>
      <c r="J138" s="85"/>
      <c r="K138" s="33"/>
    </row>
    <row r="139" ht="12.75" customHeight="1">
      <c r="B139" s="9" t="s">
        <v>143</v>
      </c>
      <c r="C139" s="5"/>
      <c r="D139" s="5"/>
      <c r="E139" s="5"/>
      <c r="F139" s="5"/>
      <c r="G139" s="5"/>
      <c r="H139" s="6"/>
      <c r="I139" s="50" t="s">
        <v>48</v>
      </c>
      <c r="J139" s="25" t="s">
        <v>36</v>
      </c>
      <c r="K139" s="33"/>
    </row>
    <row r="140" ht="12.75" customHeight="1">
      <c r="B140" s="86"/>
      <c r="C140" s="9"/>
      <c r="D140" s="60"/>
      <c r="E140" s="60"/>
      <c r="F140" s="87"/>
      <c r="G140" s="88" t="s">
        <v>137</v>
      </c>
      <c r="H140" s="16" t="s">
        <v>144</v>
      </c>
      <c r="I140" s="50"/>
      <c r="J140" s="61"/>
      <c r="K140" s="33"/>
    </row>
    <row r="141" ht="12.75" customHeight="1">
      <c r="B141" s="25" t="s">
        <v>10</v>
      </c>
      <c r="C141" s="89" t="s">
        <v>145</v>
      </c>
      <c r="D141" s="5"/>
      <c r="E141" s="5"/>
      <c r="F141" s="6"/>
      <c r="G141" s="90">
        <f>F131</f>
        <v>72.824</v>
      </c>
      <c r="H141" s="91">
        <v>1.0</v>
      </c>
      <c r="I141" s="43">
        <f t="shared" ref="I141:I146" si="7">J141/$J$40</f>
        <v>0.005007026779</v>
      </c>
      <c r="J141" s="62">
        <f t="shared" ref="J141:J146" si="8">($G$141*H141)/12</f>
        <v>6.068666667</v>
      </c>
      <c r="K141" s="33"/>
    </row>
    <row r="142" ht="12.75" customHeight="1">
      <c r="B142" s="25" t="s">
        <v>12</v>
      </c>
      <c r="C142" s="89" t="s">
        <v>146</v>
      </c>
      <c r="D142" s="5"/>
      <c r="E142" s="5"/>
      <c r="F142" s="6"/>
      <c r="G142" s="92"/>
      <c r="H142" s="91">
        <v>1.0</v>
      </c>
      <c r="I142" s="43">
        <f t="shared" si="7"/>
        <v>0.005007026779</v>
      </c>
      <c r="J142" s="62">
        <f t="shared" si="8"/>
        <v>6.068666667</v>
      </c>
      <c r="K142" s="33"/>
    </row>
    <row r="143" ht="12.75" customHeight="1">
      <c r="B143" s="25" t="s">
        <v>14</v>
      </c>
      <c r="C143" s="89" t="s">
        <v>147</v>
      </c>
      <c r="D143" s="5"/>
      <c r="E143" s="5"/>
      <c r="F143" s="6"/>
      <c r="G143" s="92"/>
      <c r="H143" s="91">
        <v>1.0</v>
      </c>
      <c r="I143" s="43">
        <f t="shared" si="7"/>
        <v>0.005007026779</v>
      </c>
      <c r="J143" s="62">
        <f t="shared" si="8"/>
        <v>6.068666667</v>
      </c>
      <c r="K143" s="33"/>
    </row>
    <row r="144" ht="12.75" customHeight="1">
      <c r="B144" s="25" t="s">
        <v>16</v>
      </c>
      <c r="C144" s="89" t="s">
        <v>373</v>
      </c>
      <c r="D144" s="5"/>
      <c r="E144" s="5"/>
      <c r="F144" s="6"/>
      <c r="G144" s="92"/>
      <c r="H144" s="91">
        <v>1.0</v>
      </c>
      <c r="I144" s="43">
        <f t="shared" si="7"/>
        <v>0.005007026779</v>
      </c>
      <c r="J144" s="62">
        <f t="shared" si="8"/>
        <v>6.068666667</v>
      </c>
      <c r="K144" s="33"/>
    </row>
    <row r="145" ht="12.75" customHeight="1">
      <c r="B145" s="25" t="s">
        <v>19</v>
      </c>
      <c r="C145" s="89" t="s">
        <v>149</v>
      </c>
      <c r="D145" s="5"/>
      <c r="E145" s="5"/>
      <c r="F145" s="6"/>
      <c r="G145" s="92"/>
      <c r="H145" s="91">
        <v>1.0</v>
      </c>
      <c r="I145" s="43">
        <f t="shared" si="7"/>
        <v>0.005007026779</v>
      </c>
      <c r="J145" s="62">
        <f t="shared" si="8"/>
        <v>6.068666667</v>
      </c>
      <c r="K145" s="33"/>
    </row>
    <row r="146" ht="12.75" customHeight="1">
      <c r="B146" s="25" t="s">
        <v>42</v>
      </c>
      <c r="C146" s="89" t="s">
        <v>150</v>
      </c>
      <c r="D146" s="5"/>
      <c r="E146" s="5"/>
      <c r="F146" s="6"/>
      <c r="G146" s="93"/>
      <c r="H146" s="91">
        <v>1.0</v>
      </c>
      <c r="I146" s="43">
        <f t="shared" si="7"/>
        <v>0.005007026779</v>
      </c>
      <c r="J146" s="62">
        <f t="shared" si="8"/>
        <v>6.068666667</v>
      </c>
      <c r="K146" s="33"/>
    </row>
    <row r="147" ht="12.75" customHeight="1">
      <c r="B147" s="26" t="s">
        <v>151</v>
      </c>
      <c r="C147" s="5"/>
      <c r="D147" s="5"/>
      <c r="E147" s="5"/>
      <c r="F147" s="5"/>
      <c r="G147" s="5"/>
      <c r="H147" s="6"/>
      <c r="I147" s="37">
        <f>TRUNC(SUM(I141:I146),4)</f>
        <v>0.03</v>
      </c>
      <c r="J147" s="29">
        <f>TRUNC(SUM(J141:J146),2)</f>
        <v>36.41</v>
      </c>
      <c r="K147" s="33"/>
    </row>
    <row r="148" ht="8.25" customHeight="1">
      <c r="B148" s="56"/>
      <c r="C148" s="56"/>
      <c r="D148" s="56"/>
      <c r="E148" s="56"/>
      <c r="F148" s="56"/>
      <c r="G148" s="56"/>
      <c r="H148" s="56"/>
      <c r="I148" s="95"/>
      <c r="J148" s="57"/>
      <c r="K148" s="33"/>
    </row>
    <row r="149" ht="31.5" customHeight="1">
      <c r="B149" s="39" t="s">
        <v>374</v>
      </c>
      <c r="K149" s="33"/>
    </row>
    <row r="150" ht="10.5" customHeight="1">
      <c r="B150" s="47"/>
      <c r="C150" s="47"/>
      <c r="D150" s="47"/>
      <c r="E150" s="47"/>
      <c r="F150" s="47"/>
      <c r="G150" s="47"/>
      <c r="H150" s="47"/>
      <c r="I150" s="47"/>
      <c r="J150" s="47"/>
      <c r="K150" s="33"/>
    </row>
    <row r="151" ht="12.75" customHeight="1">
      <c r="B151" s="30"/>
      <c r="C151" s="30"/>
      <c r="D151" s="30"/>
      <c r="E151" s="30"/>
      <c r="F151" s="30"/>
      <c r="G151" s="30"/>
      <c r="H151" s="30"/>
      <c r="I151" s="38"/>
      <c r="J151" s="31"/>
      <c r="K151" s="33"/>
    </row>
    <row r="152" ht="12.75" customHeight="1">
      <c r="B152" s="24" t="s">
        <v>153</v>
      </c>
      <c r="C152" s="5"/>
      <c r="D152" s="5"/>
      <c r="E152" s="5"/>
      <c r="F152" s="5"/>
      <c r="G152" s="5"/>
      <c r="H152" s="5"/>
      <c r="I152" s="5"/>
      <c r="J152" s="6"/>
      <c r="K152" s="33"/>
    </row>
    <row r="153" ht="12.75" customHeight="1">
      <c r="B153" s="9" t="s">
        <v>154</v>
      </c>
      <c r="C153" s="5"/>
      <c r="D153" s="5"/>
      <c r="E153" s="5"/>
      <c r="F153" s="5"/>
      <c r="G153" s="5"/>
      <c r="H153" s="5"/>
      <c r="I153" s="6"/>
      <c r="J153" s="25" t="s">
        <v>36</v>
      </c>
      <c r="K153" s="33"/>
    </row>
    <row r="154" ht="12.75" customHeight="1">
      <c r="B154" s="25" t="s">
        <v>155</v>
      </c>
      <c r="C154" s="4" t="s">
        <v>156</v>
      </c>
      <c r="D154" s="5"/>
      <c r="E154" s="5"/>
      <c r="F154" s="5"/>
      <c r="G154" s="5"/>
      <c r="H154" s="5"/>
      <c r="I154" s="6"/>
      <c r="J154" s="28">
        <f>J147</f>
        <v>36.41</v>
      </c>
      <c r="K154" s="33"/>
    </row>
    <row r="155" ht="12.75" customHeight="1">
      <c r="B155" s="25" t="s">
        <v>157</v>
      </c>
      <c r="C155" s="4" t="s">
        <v>158</v>
      </c>
      <c r="D155" s="5"/>
      <c r="E155" s="5"/>
      <c r="F155" s="5"/>
      <c r="G155" s="5"/>
      <c r="H155" s="5"/>
      <c r="I155" s="6"/>
      <c r="J155" s="28">
        <v>0.0</v>
      </c>
      <c r="K155" s="33"/>
    </row>
    <row r="156" ht="12.75" customHeight="1">
      <c r="B156" s="26" t="s">
        <v>159</v>
      </c>
      <c r="C156" s="5"/>
      <c r="D156" s="5"/>
      <c r="E156" s="5"/>
      <c r="F156" s="5"/>
      <c r="G156" s="5"/>
      <c r="H156" s="5"/>
      <c r="I156" s="6"/>
      <c r="J156" s="29">
        <f>SUM(J154:J155)</f>
        <v>36.41</v>
      </c>
      <c r="K156" s="33"/>
    </row>
    <row r="157" ht="12.75" customHeight="1">
      <c r="B157" s="56"/>
      <c r="C157" s="56"/>
      <c r="D157" s="56"/>
      <c r="E157" s="56"/>
      <c r="F157" s="56"/>
      <c r="G157" s="56"/>
      <c r="H157" s="56"/>
      <c r="I157" s="56"/>
      <c r="J157" s="57"/>
      <c r="K157" s="33"/>
    </row>
    <row r="158" ht="12.75" customHeight="1">
      <c r="B158" s="9" t="s">
        <v>248</v>
      </c>
      <c r="C158" s="5"/>
      <c r="D158" s="5"/>
      <c r="E158" s="5"/>
      <c r="F158" s="5"/>
      <c r="G158" s="5"/>
      <c r="H158" s="5"/>
      <c r="I158" s="5"/>
      <c r="J158" s="6"/>
      <c r="K158" s="33"/>
    </row>
    <row r="159" ht="12.75" customHeight="1">
      <c r="B159" s="4"/>
      <c r="C159" s="5"/>
      <c r="D159" s="6"/>
      <c r="E159" s="16" t="s">
        <v>161</v>
      </c>
      <c r="F159" s="6"/>
      <c r="G159" s="96" t="s">
        <v>93</v>
      </c>
      <c r="H159" s="94" t="s">
        <v>249</v>
      </c>
      <c r="I159" s="16" t="s">
        <v>250</v>
      </c>
      <c r="J159" s="6"/>
      <c r="K159" s="33"/>
    </row>
    <row r="160" ht="12.75" customHeight="1">
      <c r="B160" s="4"/>
      <c r="C160" s="5"/>
      <c r="D160" s="6"/>
      <c r="E160" s="91">
        <f>J40+J85+J103+J127</f>
        <v>2184.72</v>
      </c>
      <c r="F160" s="6"/>
      <c r="G160" s="97">
        <v>0.0161</v>
      </c>
      <c r="H160" s="28"/>
      <c r="I160" s="91">
        <f>E160*G160</f>
        <v>35.173992</v>
      </c>
      <c r="J160" s="6"/>
      <c r="K160" s="33"/>
    </row>
    <row r="161" ht="12.75" customHeight="1">
      <c r="B161" s="16" t="s">
        <v>163</v>
      </c>
      <c r="C161" s="5"/>
      <c r="D161" s="5"/>
      <c r="E161" s="5"/>
      <c r="F161" s="5"/>
      <c r="G161" s="5"/>
      <c r="H161" s="6"/>
      <c r="I161" s="91">
        <f>SUM(I160:J160)</f>
        <v>35.173992</v>
      </c>
      <c r="J161" s="6"/>
      <c r="K161" s="33"/>
    </row>
    <row r="162" ht="11.25" customHeight="1">
      <c r="B162" s="30"/>
      <c r="C162" s="30"/>
      <c r="D162" s="30"/>
      <c r="E162" s="30"/>
      <c r="F162" s="30"/>
      <c r="G162" s="30"/>
      <c r="H162" s="30"/>
      <c r="I162" s="30"/>
      <c r="J162" s="31"/>
      <c r="K162" s="33"/>
    </row>
    <row r="163" ht="39.0" customHeight="1">
      <c r="B163" s="64" t="s">
        <v>375</v>
      </c>
      <c r="K163" s="33"/>
    </row>
    <row r="164" ht="12.75" customHeight="1">
      <c r="B164" s="82"/>
      <c r="C164" s="82"/>
      <c r="D164" s="82"/>
      <c r="E164" s="82"/>
      <c r="F164" s="82"/>
      <c r="G164" s="82"/>
      <c r="H164" s="82"/>
      <c r="I164" s="82"/>
      <c r="J164" s="82"/>
      <c r="K164" s="33"/>
    </row>
    <row r="165" ht="12.75" customHeight="1">
      <c r="B165" s="82"/>
      <c r="C165" s="82"/>
      <c r="D165" s="82"/>
      <c r="E165" s="82"/>
      <c r="F165" s="82"/>
      <c r="G165" s="82"/>
      <c r="H165" s="82"/>
      <c r="I165" s="82"/>
      <c r="J165" s="82"/>
      <c r="K165" s="33"/>
    </row>
    <row r="166" ht="12.75" customHeight="1">
      <c r="B166" s="24" t="s">
        <v>171</v>
      </c>
      <c r="C166" s="5"/>
      <c r="D166" s="5"/>
      <c r="E166" s="5"/>
      <c r="F166" s="5"/>
      <c r="G166" s="5"/>
      <c r="H166" s="5"/>
      <c r="I166" s="5"/>
      <c r="J166" s="6"/>
      <c r="K166" s="33"/>
    </row>
    <row r="167" ht="12.75" customHeight="1">
      <c r="B167" s="25">
        <v>5.0</v>
      </c>
      <c r="C167" s="26" t="s">
        <v>172</v>
      </c>
      <c r="D167" s="5"/>
      <c r="E167" s="5"/>
      <c r="F167" s="5"/>
      <c r="G167" s="5"/>
      <c r="H167" s="6"/>
      <c r="I167" s="25"/>
      <c r="J167" s="25" t="s">
        <v>36</v>
      </c>
      <c r="K167" s="33"/>
    </row>
    <row r="168" ht="12.75" customHeight="1">
      <c r="B168" s="25" t="s">
        <v>10</v>
      </c>
      <c r="C168" s="104" t="s">
        <v>376</v>
      </c>
      <c r="D168" s="5"/>
      <c r="E168" s="5"/>
      <c r="F168" s="5"/>
      <c r="G168" s="5"/>
      <c r="H168" s="6"/>
      <c r="I168" s="10" t="s">
        <v>174</v>
      </c>
      <c r="J168" s="105">
        <f>UNIFORMES!E9</f>
        <v>55.195</v>
      </c>
      <c r="K168" s="33"/>
      <c r="P168" s="33"/>
    </row>
    <row r="169" ht="12.75" customHeight="1">
      <c r="B169" s="25" t="s">
        <v>12</v>
      </c>
      <c r="C169" s="104" t="s">
        <v>175</v>
      </c>
      <c r="D169" s="5"/>
      <c r="E169" s="5"/>
      <c r="F169" s="5"/>
      <c r="G169" s="5"/>
      <c r="H169" s="6"/>
      <c r="I169" s="16" t="s">
        <v>174</v>
      </c>
      <c r="J169" s="28">
        <f>FERRAMENTAS!F68</f>
        <v>24.62845833</v>
      </c>
      <c r="K169" s="33"/>
    </row>
    <row r="170" ht="12.75" customHeight="1">
      <c r="B170" s="106" t="s">
        <v>14</v>
      </c>
      <c r="C170" s="104" t="s">
        <v>377</v>
      </c>
      <c r="D170" s="5"/>
      <c r="E170" s="5"/>
      <c r="F170" s="5"/>
      <c r="G170" s="5"/>
      <c r="H170" s="6"/>
      <c r="I170" s="16" t="s">
        <v>174</v>
      </c>
      <c r="J170" s="28">
        <f>EPIS!F22</f>
        <v>82.195</v>
      </c>
      <c r="K170" s="33"/>
    </row>
    <row r="171" ht="12.75" customHeight="1">
      <c r="B171" s="106" t="s">
        <v>16</v>
      </c>
      <c r="C171" s="104" t="s">
        <v>43</v>
      </c>
      <c r="D171" s="5"/>
      <c r="E171" s="5"/>
      <c r="F171" s="5"/>
      <c r="G171" s="5"/>
      <c r="H171" s="6"/>
      <c r="I171" s="10" t="s">
        <v>174</v>
      </c>
      <c r="J171" s="107">
        <v>0.0</v>
      </c>
      <c r="K171" s="33"/>
    </row>
    <row r="172" ht="12.75" customHeight="1">
      <c r="B172" s="26" t="s">
        <v>177</v>
      </c>
      <c r="C172" s="5"/>
      <c r="D172" s="5"/>
      <c r="E172" s="5"/>
      <c r="F172" s="5"/>
      <c r="G172" s="5"/>
      <c r="H172" s="6"/>
      <c r="I172" s="37" t="s">
        <v>174</v>
      </c>
      <c r="J172" s="29">
        <f>TRUNC(SUM(J168:J171),2)</f>
        <v>162.01</v>
      </c>
      <c r="K172" s="33"/>
    </row>
    <row r="173" ht="12.75" customHeight="1">
      <c r="B173" s="108"/>
      <c r="C173" s="5"/>
      <c r="D173" s="5"/>
      <c r="E173" s="5"/>
      <c r="F173" s="5"/>
      <c r="G173" s="5"/>
      <c r="H173" s="5"/>
      <c r="I173" s="5"/>
      <c r="J173" s="109"/>
      <c r="K173" s="33"/>
    </row>
    <row r="174" ht="12.75" customHeight="1">
      <c r="B174" s="24" t="s">
        <v>178</v>
      </c>
      <c r="C174" s="5"/>
      <c r="D174" s="5"/>
      <c r="E174" s="5"/>
      <c r="F174" s="5"/>
      <c r="G174" s="5"/>
      <c r="H174" s="5"/>
      <c r="I174" s="5"/>
      <c r="J174" s="6"/>
      <c r="K174" s="33"/>
    </row>
    <row r="175" ht="12.75" customHeight="1">
      <c r="B175" s="25">
        <v>6.0</v>
      </c>
      <c r="C175" s="26" t="s">
        <v>179</v>
      </c>
      <c r="D175" s="5"/>
      <c r="E175" s="5"/>
      <c r="F175" s="5"/>
      <c r="G175" s="5"/>
      <c r="H175" s="6"/>
      <c r="I175" s="50" t="s">
        <v>48</v>
      </c>
      <c r="J175" s="25" t="s">
        <v>36</v>
      </c>
      <c r="K175" s="33"/>
    </row>
    <row r="176" ht="12.75" customHeight="1">
      <c r="B176" s="25" t="s">
        <v>10</v>
      </c>
      <c r="C176" s="4" t="s">
        <v>180</v>
      </c>
      <c r="D176" s="5"/>
      <c r="E176" s="5"/>
      <c r="F176" s="5"/>
      <c r="G176" s="5"/>
      <c r="H176" s="6"/>
      <c r="I176" s="110">
        <v>0.0507</v>
      </c>
      <c r="J176" s="62">
        <f>TRUNC(I176*J198,2)</f>
        <v>120.82</v>
      </c>
      <c r="K176" s="33"/>
    </row>
    <row r="177" ht="12.75" customHeight="1">
      <c r="B177" s="25" t="s">
        <v>12</v>
      </c>
      <c r="C177" s="4" t="s">
        <v>181</v>
      </c>
      <c r="D177" s="5"/>
      <c r="E177" s="5"/>
      <c r="F177" s="5"/>
      <c r="G177" s="5"/>
      <c r="H177" s="6"/>
      <c r="I177" s="110">
        <v>0.0538</v>
      </c>
      <c r="J177" s="62">
        <f>TRUNC(I177*(J176+J198),2)</f>
        <v>134.71</v>
      </c>
      <c r="K177" s="33"/>
    </row>
    <row r="178" ht="12.75" customHeight="1">
      <c r="B178" s="25" t="s">
        <v>14</v>
      </c>
      <c r="C178" s="9" t="s">
        <v>182</v>
      </c>
      <c r="D178" s="5"/>
      <c r="E178" s="5"/>
      <c r="F178" s="5"/>
      <c r="G178" s="5"/>
      <c r="H178" s="6"/>
      <c r="I178" s="35"/>
      <c r="J178" s="111"/>
      <c r="K178" s="33"/>
    </row>
    <row r="179" ht="12.75" customHeight="1">
      <c r="B179" s="25" t="s">
        <v>183</v>
      </c>
      <c r="C179" s="4" t="s">
        <v>184</v>
      </c>
      <c r="D179" s="5"/>
      <c r="E179" s="5"/>
      <c r="F179" s="5"/>
      <c r="G179" s="5"/>
      <c r="H179" s="6"/>
      <c r="I179" s="112">
        <v>0.0165</v>
      </c>
      <c r="J179" s="113">
        <f>((J198)/1-(I182))*I179</f>
        <v>39.31945875</v>
      </c>
      <c r="K179" s="33"/>
    </row>
    <row r="180" ht="12.75" customHeight="1">
      <c r="B180" s="25" t="s">
        <v>185</v>
      </c>
      <c r="C180" s="4" t="s">
        <v>168</v>
      </c>
      <c r="D180" s="5"/>
      <c r="E180" s="5"/>
      <c r="F180" s="5"/>
      <c r="G180" s="5"/>
      <c r="H180" s="6"/>
      <c r="I180" s="114">
        <v>0.076</v>
      </c>
      <c r="J180" s="113">
        <f>((J198)/1-(I182))*I180</f>
        <v>181.10781</v>
      </c>
      <c r="K180" s="33"/>
    </row>
    <row r="181" ht="12.75" customHeight="1">
      <c r="B181" s="25" t="s">
        <v>186</v>
      </c>
      <c r="C181" s="4" t="s">
        <v>187</v>
      </c>
      <c r="D181" s="5"/>
      <c r="E181" s="5"/>
      <c r="F181" s="5"/>
      <c r="G181" s="5"/>
      <c r="H181" s="6"/>
      <c r="I181" s="115">
        <v>0.05</v>
      </c>
      <c r="J181" s="113">
        <f>((J198)/1-(I182))*I181</f>
        <v>119.149875</v>
      </c>
      <c r="K181" s="33"/>
    </row>
    <row r="182" ht="12.75" customHeight="1">
      <c r="B182" s="26" t="s">
        <v>188</v>
      </c>
      <c r="C182" s="5"/>
      <c r="D182" s="5"/>
      <c r="E182" s="5"/>
      <c r="F182" s="5"/>
      <c r="G182" s="5"/>
      <c r="H182" s="6"/>
      <c r="I182" s="114">
        <f>SUM(I179:I181)</f>
        <v>0.1425</v>
      </c>
      <c r="J182" s="29">
        <f>TRUNC(SUM(J176:J181),2)</f>
        <v>595.1</v>
      </c>
      <c r="K182" s="33"/>
    </row>
    <row r="183" ht="12.75" customHeight="1">
      <c r="B183" s="8"/>
      <c r="C183" s="15"/>
    </row>
    <row r="184" ht="12.75" customHeight="1">
      <c r="B184" s="41"/>
      <c r="C184" s="117"/>
      <c r="D184" s="117"/>
      <c r="E184" s="117"/>
      <c r="F184" s="117"/>
      <c r="G184" s="117"/>
      <c r="H184" s="117"/>
      <c r="I184" s="118"/>
      <c r="J184" s="119"/>
      <c r="L184" s="120"/>
    </row>
    <row r="185" ht="12.75" customHeight="1">
      <c r="B185" s="121" t="s">
        <v>189</v>
      </c>
      <c r="L185" s="120"/>
    </row>
    <row r="186" ht="12.75" customHeight="1">
      <c r="L186" s="120"/>
    </row>
    <row r="187" ht="12.75" customHeight="1">
      <c r="L187" s="120"/>
    </row>
    <row r="188" ht="12.75" customHeight="1">
      <c r="L188" s="120"/>
    </row>
    <row r="189" ht="12.75" customHeight="1">
      <c r="L189" s="120"/>
    </row>
    <row r="190" ht="12.75" customHeight="1"/>
    <row r="191" ht="12.75" customHeight="1">
      <c r="B191" s="122" t="s">
        <v>190</v>
      </c>
      <c r="C191" s="5"/>
      <c r="D191" s="5"/>
      <c r="E191" s="5"/>
      <c r="F191" s="5"/>
      <c r="G191" s="5"/>
      <c r="H191" s="5"/>
      <c r="I191" s="5"/>
      <c r="J191" s="6"/>
      <c r="L191" s="123"/>
    </row>
    <row r="192" ht="12.75" customHeight="1">
      <c r="B192" s="26" t="s">
        <v>191</v>
      </c>
      <c r="C192" s="5"/>
      <c r="D192" s="5"/>
      <c r="E192" s="5"/>
      <c r="F192" s="5"/>
      <c r="G192" s="5"/>
      <c r="H192" s="5"/>
      <c r="I192" s="6"/>
      <c r="J192" s="25" t="s">
        <v>36</v>
      </c>
    </row>
    <row r="193" ht="12.75" customHeight="1">
      <c r="B193" s="10" t="s">
        <v>10</v>
      </c>
      <c r="C193" s="4" t="str">
        <f>B32</f>
        <v>MÓDULO 1 - COMPOSIÇÃO DA REMUNERAÇÃO</v>
      </c>
      <c r="D193" s="5"/>
      <c r="E193" s="5"/>
      <c r="F193" s="5"/>
      <c r="G193" s="5"/>
      <c r="H193" s="5"/>
      <c r="I193" s="6"/>
      <c r="J193" s="28">
        <f>J40</f>
        <v>1212.03</v>
      </c>
    </row>
    <row r="194" ht="12.75" customHeight="1">
      <c r="B194" s="10" t="s">
        <v>12</v>
      </c>
      <c r="C194" s="4" t="str">
        <f>B44</f>
        <v>MÓDULO 2 – ENCARGOS E BENEFÍCIOS ANUAIS, MENSAIS E DIÁRIOS</v>
      </c>
      <c r="D194" s="5"/>
      <c r="E194" s="5"/>
      <c r="F194" s="5"/>
      <c r="G194" s="5"/>
      <c r="H194" s="5"/>
      <c r="I194" s="6"/>
      <c r="J194" s="28">
        <f>J85</f>
        <v>768.42</v>
      </c>
    </row>
    <row r="195" ht="12.75" customHeight="1">
      <c r="B195" s="10" t="s">
        <v>14</v>
      </c>
      <c r="C195" s="4" t="str">
        <f>B87</f>
        <v>MÓDULO 3 – PROVISÃO PARA RESCISÃO</v>
      </c>
      <c r="D195" s="5"/>
      <c r="E195" s="5"/>
      <c r="F195" s="5"/>
      <c r="G195" s="5"/>
      <c r="H195" s="5"/>
      <c r="I195" s="6"/>
      <c r="J195" s="28">
        <f>J103</f>
        <v>204.27</v>
      </c>
      <c r="L195" s="123"/>
    </row>
    <row r="196" ht="12.75" customHeight="1">
      <c r="B196" s="10" t="s">
        <v>16</v>
      </c>
      <c r="C196" s="4" t="str">
        <f>B112</f>
        <v>MÓDULO 4 – CUSTO DE REPOSIÇÃO DO PROFISSIONAL AUSENTE</v>
      </c>
      <c r="D196" s="5"/>
      <c r="E196" s="5"/>
      <c r="F196" s="5"/>
      <c r="G196" s="5"/>
      <c r="H196" s="5"/>
      <c r="I196" s="6"/>
      <c r="J196" s="28">
        <f>J156</f>
        <v>36.41</v>
      </c>
      <c r="L196" s="123"/>
    </row>
    <row r="197" ht="12.75" customHeight="1">
      <c r="B197" s="10" t="s">
        <v>19</v>
      </c>
      <c r="C197" s="4" t="str">
        <f>B166</f>
        <v>MÓDULO 5 – INSUMOS DIVERSOS</v>
      </c>
      <c r="D197" s="5"/>
      <c r="E197" s="5"/>
      <c r="F197" s="5"/>
      <c r="G197" s="5"/>
      <c r="H197" s="5"/>
      <c r="I197" s="6"/>
      <c r="J197" s="28">
        <f>J172</f>
        <v>162.01</v>
      </c>
    </row>
    <row r="198" ht="12.75" customHeight="1">
      <c r="B198" s="25"/>
      <c r="C198" s="26" t="s">
        <v>192</v>
      </c>
      <c r="D198" s="5"/>
      <c r="E198" s="5"/>
      <c r="F198" s="5"/>
      <c r="G198" s="5"/>
      <c r="H198" s="5"/>
      <c r="I198" s="6"/>
      <c r="J198" s="29">
        <f>TRUNC(SUM(J193:J197),2)</f>
        <v>2383.14</v>
      </c>
      <c r="L198" s="120"/>
    </row>
    <row r="199" ht="12.75" customHeight="1">
      <c r="B199" s="10" t="s">
        <v>42</v>
      </c>
      <c r="C199" s="4" t="str">
        <f>B174</f>
        <v>MÓDULO 6 – CUSTOS INDIRETOS, TRIBUTOS E LUCRO</v>
      </c>
      <c r="D199" s="5"/>
      <c r="E199" s="5"/>
      <c r="F199" s="5"/>
      <c r="G199" s="5"/>
      <c r="H199" s="5"/>
      <c r="I199" s="6"/>
      <c r="J199" s="28">
        <f>J182</f>
        <v>595.1</v>
      </c>
    </row>
    <row r="200" ht="12.75" customHeight="1">
      <c r="B200" s="26" t="s">
        <v>193</v>
      </c>
      <c r="C200" s="5"/>
      <c r="D200" s="5"/>
      <c r="E200" s="5"/>
      <c r="F200" s="5"/>
      <c r="G200" s="5"/>
      <c r="H200" s="5"/>
      <c r="I200" s="6"/>
      <c r="J200" s="29">
        <f>TRUNC(SUM(J198:J199),2)</f>
        <v>2978.24</v>
      </c>
    </row>
    <row r="201" ht="12.75" customHeight="1">
      <c r="J201" s="120"/>
    </row>
    <row r="202" ht="12.75" hidden="1" customHeight="1">
      <c r="B202" s="8"/>
      <c r="C202" s="8" t="s">
        <v>194</v>
      </c>
      <c r="I202" s="30"/>
      <c r="J202" s="30"/>
    </row>
    <row r="203" ht="40.5" hidden="1" customHeight="1">
      <c r="B203" s="124" t="s">
        <v>195</v>
      </c>
      <c r="C203" s="125"/>
      <c r="D203" s="124" t="s">
        <v>196</v>
      </c>
      <c r="E203" s="125"/>
      <c r="F203" s="124" t="s">
        <v>197</v>
      </c>
      <c r="G203" s="125"/>
      <c r="H203" s="126" t="s">
        <v>198</v>
      </c>
      <c r="I203" s="127" t="s">
        <v>199</v>
      </c>
      <c r="J203" s="128" t="s">
        <v>36</v>
      </c>
    </row>
    <row r="204" ht="12.75" hidden="1" customHeight="1">
      <c r="B204" s="129" t="s">
        <v>200</v>
      </c>
      <c r="C204" s="130"/>
      <c r="D204" s="131" t="s">
        <v>201</v>
      </c>
      <c r="E204" s="132"/>
      <c r="F204" s="133"/>
      <c r="G204" s="134"/>
      <c r="H204" s="135" t="s">
        <v>201</v>
      </c>
      <c r="I204" s="136"/>
      <c r="J204" s="137">
        <v>0.0</v>
      </c>
    </row>
    <row r="205" ht="12.75" hidden="1" customHeight="1">
      <c r="B205" s="16" t="s">
        <v>202</v>
      </c>
      <c r="C205" s="6"/>
      <c r="D205" s="138" t="s">
        <v>201</v>
      </c>
      <c r="E205" s="134"/>
      <c r="F205" s="139"/>
      <c r="G205" s="140"/>
      <c r="H205" s="141" t="s">
        <v>201</v>
      </c>
      <c r="I205" s="142"/>
      <c r="J205" s="143">
        <v>0.0</v>
      </c>
    </row>
    <row r="206" ht="12.75" hidden="1" customHeight="1">
      <c r="B206" s="16" t="s">
        <v>203</v>
      </c>
      <c r="C206" s="6"/>
      <c r="D206" s="138" t="s">
        <v>201</v>
      </c>
      <c r="E206" s="134"/>
      <c r="F206" s="139"/>
      <c r="G206" s="140"/>
      <c r="H206" s="141" t="s">
        <v>201</v>
      </c>
      <c r="I206" s="142"/>
      <c r="J206" s="143">
        <v>0.0</v>
      </c>
    </row>
    <row r="207" ht="12.75" hidden="1" customHeight="1">
      <c r="B207" s="16" t="s">
        <v>204</v>
      </c>
      <c r="C207" s="6"/>
      <c r="D207" s="138" t="s">
        <v>201</v>
      </c>
      <c r="E207" s="134"/>
      <c r="F207" s="139"/>
      <c r="G207" s="140"/>
      <c r="H207" s="141" t="s">
        <v>201</v>
      </c>
      <c r="I207" s="142"/>
      <c r="J207" s="143">
        <v>0.0</v>
      </c>
    </row>
    <row r="208" ht="12.75" hidden="1" customHeight="1">
      <c r="B208" s="144"/>
      <c r="C208" s="6"/>
      <c r="D208" s="139"/>
      <c r="E208" s="140"/>
      <c r="F208" s="139"/>
      <c r="G208" s="140"/>
      <c r="H208" s="145"/>
      <c r="I208" s="146"/>
      <c r="J208" s="143"/>
    </row>
    <row r="209" ht="12.75" hidden="1" customHeight="1">
      <c r="B209" s="147"/>
      <c r="C209" s="148"/>
      <c r="D209" s="149"/>
      <c r="E209" s="150"/>
      <c r="F209" s="149"/>
      <c r="G209" s="150"/>
      <c r="H209" s="151"/>
      <c r="I209" s="152"/>
      <c r="J209" s="153"/>
    </row>
    <row r="210" ht="12.75" hidden="1" customHeight="1">
      <c r="B210" s="154" t="s">
        <v>205</v>
      </c>
      <c r="C210" s="155"/>
      <c r="D210" s="155"/>
      <c r="E210" s="155"/>
      <c r="F210" s="155"/>
      <c r="G210" s="155"/>
      <c r="H210" s="155"/>
      <c r="I210" s="156"/>
      <c r="J210" s="157">
        <f>SUM(J208:J209)</f>
        <v>0</v>
      </c>
    </row>
    <row r="211" ht="12.75" hidden="1" customHeight="1"/>
    <row r="212" ht="12.75" hidden="1" customHeight="1">
      <c r="B212" s="8" t="s">
        <v>206</v>
      </c>
      <c r="C212" s="8" t="s">
        <v>207</v>
      </c>
      <c r="I212" s="30"/>
      <c r="J212" s="30"/>
    </row>
    <row r="213" ht="12.75" hidden="1" customHeight="1">
      <c r="B213" s="158" t="s">
        <v>208</v>
      </c>
      <c r="C213" s="159"/>
      <c r="D213" s="159"/>
      <c r="E213" s="159"/>
      <c r="F213" s="159"/>
      <c r="G213" s="159"/>
      <c r="H213" s="159"/>
      <c r="I213" s="159"/>
      <c r="J213" s="125"/>
    </row>
    <row r="214" ht="12.75" hidden="1" customHeight="1">
      <c r="B214" s="160"/>
      <c r="C214" s="161" t="s">
        <v>209</v>
      </c>
      <c r="D214" s="159"/>
      <c r="E214" s="159"/>
      <c r="F214" s="159"/>
      <c r="G214" s="159"/>
      <c r="H214" s="159"/>
      <c r="I214" s="125"/>
      <c r="J214" s="128" t="s">
        <v>36</v>
      </c>
    </row>
    <row r="215" ht="12.75" hidden="1" customHeight="1">
      <c r="B215" s="162" t="s">
        <v>10</v>
      </c>
      <c r="C215" s="163" t="s">
        <v>210</v>
      </c>
      <c r="D215" s="164"/>
      <c r="E215" s="164"/>
      <c r="F215" s="164"/>
      <c r="G215" s="164"/>
      <c r="H215" s="164"/>
      <c r="I215" s="165"/>
      <c r="J215" s="166">
        <f>J179</f>
        <v>39.31945875</v>
      </c>
    </row>
    <row r="216" ht="12.75" hidden="1" customHeight="1">
      <c r="B216" s="167" t="s">
        <v>12</v>
      </c>
      <c r="C216" s="4" t="s">
        <v>211</v>
      </c>
      <c r="D216" s="5"/>
      <c r="E216" s="5"/>
      <c r="F216" s="5"/>
      <c r="G216" s="5"/>
      <c r="H216" s="5"/>
      <c r="I216" s="6"/>
      <c r="J216" s="168" t="str">
        <f>#REF!</f>
        <v>#REF!</v>
      </c>
    </row>
    <row r="217" ht="12.75" hidden="1" customHeight="1">
      <c r="B217" s="167" t="s">
        <v>14</v>
      </c>
      <c r="C217" s="169" t="s">
        <v>212</v>
      </c>
      <c r="D217" s="170"/>
      <c r="E217" s="170"/>
      <c r="F217" s="170"/>
      <c r="G217" s="170"/>
      <c r="H217" s="170"/>
      <c r="I217" s="148"/>
      <c r="J217" s="168">
        <f>J182</f>
        <v>595.1</v>
      </c>
    </row>
    <row r="218" ht="12.75" hidden="1" customHeight="1">
      <c r="B218" s="171" t="s">
        <v>213</v>
      </c>
      <c r="C218" s="159"/>
      <c r="D218" s="159"/>
      <c r="E218" s="159"/>
      <c r="F218" s="159"/>
      <c r="G218" s="159"/>
      <c r="H218" s="159"/>
      <c r="I218" s="172"/>
      <c r="J218" s="157" t="str">
        <f>SUM(J215:J217)</f>
        <v>#REF!</v>
      </c>
    </row>
    <row r="219" ht="12.75" hidden="1" customHeight="1">
      <c r="B219" s="8" t="s">
        <v>214</v>
      </c>
      <c r="C219" s="96" t="s">
        <v>215</v>
      </c>
    </row>
    <row r="220" ht="12.75" hidden="1" customHeight="1"/>
    <row r="221" ht="12.75" hidden="1" customHeight="1"/>
    <row r="222" ht="12.75" customHeight="1"/>
    <row r="223" ht="41.25" customHeight="1">
      <c r="B223" s="64"/>
    </row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mergeCells count="254">
    <mergeCell ref="C37:I37"/>
    <mergeCell ref="C38:I38"/>
    <mergeCell ref="C39:I39"/>
    <mergeCell ref="B40:I40"/>
    <mergeCell ref="B42:J42"/>
    <mergeCell ref="B44:J44"/>
    <mergeCell ref="B45:H45"/>
    <mergeCell ref="C46:H46"/>
    <mergeCell ref="C47:H47"/>
    <mergeCell ref="B48:H48"/>
    <mergeCell ref="B50:J50"/>
    <mergeCell ref="B51:J51"/>
    <mergeCell ref="B52:J52"/>
    <mergeCell ref="B54:H54"/>
    <mergeCell ref="B2:J2"/>
    <mergeCell ref="B4:J4"/>
    <mergeCell ref="B5:J5"/>
    <mergeCell ref="B6:J6"/>
    <mergeCell ref="B8:D8"/>
    <mergeCell ref="E8:F8"/>
    <mergeCell ref="E9:F9"/>
    <mergeCell ref="B9:D9"/>
    <mergeCell ref="B10:D10"/>
    <mergeCell ref="E10:F10"/>
    <mergeCell ref="B11:D11"/>
    <mergeCell ref="E11:F11"/>
    <mergeCell ref="B13:J13"/>
    <mergeCell ref="C14:I14"/>
    <mergeCell ref="B21:C21"/>
    <mergeCell ref="B22:C22"/>
    <mergeCell ref="D22:E22"/>
    <mergeCell ref="C15:I15"/>
    <mergeCell ref="C16:I16"/>
    <mergeCell ref="C17:I17"/>
    <mergeCell ref="C18:I18"/>
    <mergeCell ref="B20:J20"/>
    <mergeCell ref="D21:E21"/>
    <mergeCell ref="F21:J21"/>
    <mergeCell ref="F22:J22"/>
    <mergeCell ref="B24:J24"/>
    <mergeCell ref="C25:I25"/>
    <mergeCell ref="C26:I26"/>
    <mergeCell ref="C27:I27"/>
    <mergeCell ref="C28:I28"/>
    <mergeCell ref="C29:I29"/>
    <mergeCell ref="C30:I30"/>
    <mergeCell ref="B31:J31"/>
    <mergeCell ref="B32:J32"/>
    <mergeCell ref="C33:I33"/>
    <mergeCell ref="C34:I34"/>
    <mergeCell ref="C35:I35"/>
    <mergeCell ref="C36:I36"/>
    <mergeCell ref="C55:H55"/>
    <mergeCell ref="C56:H56"/>
    <mergeCell ref="C57:H57"/>
    <mergeCell ref="C58:H58"/>
    <mergeCell ref="C59:H59"/>
    <mergeCell ref="C60:H60"/>
    <mergeCell ref="C61:H61"/>
    <mergeCell ref="B111:J111"/>
    <mergeCell ref="B112:J112"/>
    <mergeCell ref="B113:J113"/>
    <mergeCell ref="B114:C114"/>
    <mergeCell ref="D114:E114"/>
    <mergeCell ref="F114:G114"/>
    <mergeCell ref="H114:I114"/>
    <mergeCell ref="B115:C115"/>
    <mergeCell ref="D115:E115"/>
    <mergeCell ref="F115:G115"/>
    <mergeCell ref="H115:I115"/>
    <mergeCell ref="D116:E116"/>
    <mergeCell ref="F116:G116"/>
    <mergeCell ref="H116:I116"/>
    <mergeCell ref="F118:G118"/>
    <mergeCell ref="H118:I118"/>
    <mergeCell ref="B116:C116"/>
    <mergeCell ref="B117:C117"/>
    <mergeCell ref="D117:E117"/>
    <mergeCell ref="F117:G117"/>
    <mergeCell ref="H117:I117"/>
    <mergeCell ref="B118:C118"/>
    <mergeCell ref="D118:E118"/>
    <mergeCell ref="C62:H62"/>
    <mergeCell ref="B63:H63"/>
    <mergeCell ref="B65:J65"/>
    <mergeCell ref="B66:J66"/>
    <mergeCell ref="B67:J67"/>
    <mergeCell ref="B69:J69"/>
    <mergeCell ref="B70:E70"/>
    <mergeCell ref="C71:E71"/>
    <mergeCell ref="C72:E72"/>
    <mergeCell ref="C73:E73"/>
    <mergeCell ref="C74:E74"/>
    <mergeCell ref="B75:I75"/>
    <mergeCell ref="B77:J77"/>
    <mergeCell ref="B78:J78"/>
    <mergeCell ref="B80:J80"/>
    <mergeCell ref="B81:I81"/>
    <mergeCell ref="C82:I82"/>
    <mergeCell ref="C83:I83"/>
    <mergeCell ref="C84:I84"/>
    <mergeCell ref="B85:I85"/>
    <mergeCell ref="B87:J87"/>
    <mergeCell ref="B88:J88"/>
    <mergeCell ref="B89:I89"/>
    <mergeCell ref="B90:I90"/>
    <mergeCell ref="B91:I91"/>
    <mergeCell ref="B92:I92"/>
    <mergeCell ref="B93:I93"/>
    <mergeCell ref="C95:H95"/>
    <mergeCell ref="C96:H96"/>
    <mergeCell ref="C97:H97"/>
    <mergeCell ref="C98:H98"/>
    <mergeCell ref="C99:H99"/>
    <mergeCell ref="C100:H100"/>
    <mergeCell ref="C101:H101"/>
    <mergeCell ref="C102:H102"/>
    <mergeCell ref="B103:H103"/>
    <mergeCell ref="B105:J105"/>
    <mergeCell ref="B106:J106"/>
    <mergeCell ref="B107:J107"/>
    <mergeCell ref="B108:J108"/>
    <mergeCell ref="B109:J109"/>
    <mergeCell ref="B110:J110"/>
    <mergeCell ref="F122:G122"/>
    <mergeCell ref="H122:I122"/>
    <mergeCell ref="B119:C119"/>
    <mergeCell ref="D119:E119"/>
    <mergeCell ref="F119:G119"/>
    <mergeCell ref="H119:I119"/>
    <mergeCell ref="D120:E120"/>
    <mergeCell ref="F120:G120"/>
    <mergeCell ref="H120:I120"/>
    <mergeCell ref="B120:C120"/>
    <mergeCell ref="B121:C121"/>
    <mergeCell ref="D121:E121"/>
    <mergeCell ref="F121:G121"/>
    <mergeCell ref="H121:I121"/>
    <mergeCell ref="B122:C122"/>
    <mergeCell ref="D122:E122"/>
    <mergeCell ref="B123:C123"/>
    <mergeCell ref="D123:E123"/>
    <mergeCell ref="F123:G123"/>
    <mergeCell ref="H123:I123"/>
    <mergeCell ref="D124:E124"/>
    <mergeCell ref="F124:G124"/>
    <mergeCell ref="H124:I124"/>
    <mergeCell ref="F126:G126"/>
    <mergeCell ref="H126:I126"/>
    <mergeCell ref="B124:C124"/>
    <mergeCell ref="B125:C125"/>
    <mergeCell ref="D125:E125"/>
    <mergeCell ref="F125:G125"/>
    <mergeCell ref="H125:I125"/>
    <mergeCell ref="B126:C126"/>
    <mergeCell ref="D126:E126"/>
    <mergeCell ref="B127:I127"/>
    <mergeCell ref="B129:G129"/>
    <mergeCell ref="B130:C130"/>
    <mergeCell ref="D130:E130"/>
    <mergeCell ref="F130:G130"/>
    <mergeCell ref="B131:C131"/>
    <mergeCell ref="D131:E131"/>
    <mergeCell ref="F131:G131"/>
    <mergeCell ref="B133:J133"/>
    <mergeCell ref="B134:J134"/>
    <mergeCell ref="B135:J135"/>
    <mergeCell ref="B136:J136"/>
    <mergeCell ref="B137:J137"/>
    <mergeCell ref="B139:H139"/>
    <mergeCell ref="C197:I197"/>
    <mergeCell ref="C198:I198"/>
    <mergeCell ref="C199:I199"/>
    <mergeCell ref="B200:I200"/>
    <mergeCell ref="C202:H202"/>
    <mergeCell ref="D203:E203"/>
    <mergeCell ref="F203:G203"/>
    <mergeCell ref="B203:C203"/>
    <mergeCell ref="B204:C204"/>
    <mergeCell ref="D204:E204"/>
    <mergeCell ref="F204:G204"/>
    <mergeCell ref="B205:C205"/>
    <mergeCell ref="D205:E205"/>
    <mergeCell ref="F205:G205"/>
    <mergeCell ref="D208:E208"/>
    <mergeCell ref="F208:G208"/>
    <mergeCell ref="B206:C206"/>
    <mergeCell ref="D206:E206"/>
    <mergeCell ref="F206:G206"/>
    <mergeCell ref="B207:C207"/>
    <mergeCell ref="D207:E207"/>
    <mergeCell ref="F207:G207"/>
    <mergeCell ref="B208:C208"/>
    <mergeCell ref="C215:I215"/>
    <mergeCell ref="C216:I216"/>
    <mergeCell ref="C217:I217"/>
    <mergeCell ref="B218:I218"/>
    <mergeCell ref="B223:J223"/>
    <mergeCell ref="B209:C209"/>
    <mergeCell ref="D209:E209"/>
    <mergeCell ref="F209:G209"/>
    <mergeCell ref="B210:I210"/>
    <mergeCell ref="C212:H212"/>
    <mergeCell ref="B213:J213"/>
    <mergeCell ref="C214:I214"/>
    <mergeCell ref="C141:F141"/>
    <mergeCell ref="G141:G146"/>
    <mergeCell ref="C142:F142"/>
    <mergeCell ref="C143:F143"/>
    <mergeCell ref="C144:F144"/>
    <mergeCell ref="C145:F145"/>
    <mergeCell ref="C146:F146"/>
    <mergeCell ref="B147:H147"/>
    <mergeCell ref="B149:J149"/>
    <mergeCell ref="B152:J152"/>
    <mergeCell ref="B153:I153"/>
    <mergeCell ref="C154:I154"/>
    <mergeCell ref="C155:I155"/>
    <mergeCell ref="B156:I156"/>
    <mergeCell ref="B158:J158"/>
    <mergeCell ref="B159:D159"/>
    <mergeCell ref="E159:F159"/>
    <mergeCell ref="I159:J159"/>
    <mergeCell ref="B160:D160"/>
    <mergeCell ref="E160:F160"/>
    <mergeCell ref="I160:J160"/>
    <mergeCell ref="B161:H161"/>
    <mergeCell ref="I161:J161"/>
    <mergeCell ref="B163:J163"/>
    <mergeCell ref="B166:J166"/>
    <mergeCell ref="C167:H167"/>
    <mergeCell ref="C168:H168"/>
    <mergeCell ref="C169:H169"/>
    <mergeCell ref="C170:H170"/>
    <mergeCell ref="C171:H171"/>
    <mergeCell ref="B172:H172"/>
    <mergeCell ref="B173:J173"/>
    <mergeCell ref="B174:J174"/>
    <mergeCell ref="C175:H175"/>
    <mergeCell ref="C176:H176"/>
    <mergeCell ref="C177:H177"/>
    <mergeCell ref="C178:H178"/>
    <mergeCell ref="C179:H179"/>
    <mergeCell ref="C180:H180"/>
    <mergeCell ref="C181:H181"/>
    <mergeCell ref="B182:H182"/>
    <mergeCell ref="C183:J183"/>
    <mergeCell ref="B185:J190"/>
    <mergeCell ref="B191:J191"/>
    <mergeCell ref="B192:I192"/>
    <mergeCell ref="C193:I193"/>
    <mergeCell ref="C194:I194"/>
    <mergeCell ref="C195:I195"/>
    <mergeCell ref="C196:I196"/>
  </mergeCells>
  <printOptions/>
  <pageMargins bottom="0.787401575" footer="0.0" header="0.0" left="0.511811024" right="0.511811024" top="0.787401575"/>
  <pageSetup paperSize="9" scale="77" orientation="portrait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12.71"/>
    <col customWidth="1" min="3" max="3" width="14.71"/>
    <col customWidth="1" min="4" max="4" width="12.71"/>
    <col customWidth="1" min="5" max="5" width="13.71"/>
    <col customWidth="1" min="6" max="26" width="8.71"/>
  </cols>
  <sheetData>
    <row r="1" ht="42.0" customHeight="1">
      <c r="A1" s="176" t="s">
        <v>378</v>
      </c>
      <c r="B1" s="176" t="s">
        <v>379</v>
      </c>
      <c r="C1" s="176" t="s">
        <v>380</v>
      </c>
      <c r="D1" s="176" t="s">
        <v>381</v>
      </c>
      <c r="E1" s="176" t="s">
        <v>382</v>
      </c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</row>
    <row r="2" ht="12.75" customHeight="1">
      <c r="A2" s="178">
        <v>1.0</v>
      </c>
      <c r="B2" s="179" t="s">
        <v>383</v>
      </c>
      <c r="C2" s="180">
        <v>21.0</v>
      </c>
      <c r="D2" s="181">
        <v>62.93</v>
      </c>
      <c r="E2" s="181">
        <f t="shared" ref="E2:E5" si="1">D2*C2</f>
        <v>1321.53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ht="12.75" customHeight="1">
      <c r="A3" s="178">
        <v>2.0</v>
      </c>
      <c r="B3" s="179" t="s">
        <v>384</v>
      </c>
      <c r="C3" s="180">
        <v>21.0</v>
      </c>
      <c r="D3" s="181">
        <v>56.45</v>
      </c>
      <c r="E3" s="181">
        <f t="shared" si="1"/>
        <v>1185.45</v>
      </c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ht="12.75" customHeight="1">
      <c r="A4" s="178">
        <v>3.0</v>
      </c>
      <c r="B4" s="179" t="s">
        <v>385</v>
      </c>
      <c r="C4" s="180">
        <v>21.0</v>
      </c>
      <c r="D4" s="181">
        <v>56.29</v>
      </c>
      <c r="E4" s="181">
        <f t="shared" si="1"/>
        <v>1182.09</v>
      </c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</row>
    <row r="5" ht="12.75" customHeight="1">
      <c r="A5" s="178">
        <v>4.0</v>
      </c>
      <c r="B5" s="179" t="s">
        <v>386</v>
      </c>
      <c r="C5" s="180">
        <v>21.0</v>
      </c>
      <c r="D5" s="181">
        <v>13.57</v>
      </c>
      <c r="E5" s="181">
        <f t="shared" si="1"/>
        <v>284.97</v>
      </c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</row>
    <row r="6" ht="12.75" customHeight="1">
      <c r="A6" s="74" t="s">
        <v>387</v>
      </c>
      <c r="B6" s="5"/>
      <c r="C6" s="5"/>
      <c r="D6" s="6"/>
      <c r="E6" s="182">
        <f>SUM(E2:E5)</f>
        <v>3974.04</v>
      </c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</row>
    <row r="7" ht="12.75" customHeight="1">
      <c r="A7" s="74" t="s">
        <v>388</v>
      </c>
      <c r="B7" s="5"/>
      <c r="C7" s="5"/>
      <c r="D7" s="6"/>
      <c r="E7" s="178">
        <f>E6/12</f>
        <v>331.17</v>
      </c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</row>
    <row r="8" ht="12.75" customHeight="1">
      <c r="A8" s="74" t="s">
        <v>389</v>
      </c>
      <c r="B8" s="5"/>
      <c r="C8" s="5"/>
      <c r="D8" s="6"/>
      <c r="E8" s="183">
        <v>6.0</v>
      </c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ht="24.0" customHeight="1">
      <c r="A9" s="184" t="s">
        <v>390</v>
      </c>
      <c r="B9" s="5"/>
      <c r="C9" s="5"/>
      <c r="D9" s="6"/>
      <c r="E9" s="185">
        <f>E7/E8</f>
        <v>55.195</v>
      </c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</row>
    <row r="10" ht="12.7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</row>
    <row r="11" ht="12.75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</row>
    <row r="12" ht="12.75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</row>
    <row r="13" ht="12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</row>
    <row r="14" ht="12.7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</row>
    <row r="15" ht="12.75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</row>
    <row r="16" ht="12.75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</row>
    <row r="17" ht="12.75" customHeight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</row>
    <row r="18" ht="12.75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</row>
    <row r="19" ht="12.7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</row>
    <row r="20" ht="12.7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</row>
    <row r="21" ht="12.75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</row>
    <row r="22" ht="12.75" customHeight="1">
      <c r="A22" s="177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</row>
    <row r="23" ht="12.75" customHeight="1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</row>
    <row r="24" ht="12.75" customHeight="1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</row>
    <row r="25" ht="12.75" customHeight="1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</row>
    <row r="26" ht="12.75" customHeight="1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</row>
    <row r="27" ht="12.75" customHeight="1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</row>
    <row r="28" ht="12.75" customHeight="1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</row>
    <row r="29" ht="12.7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</row>
    <row r="30" ht="12.75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</row>
    <row r="31" ht="12.75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</row>
    <row r="32" ht="12.75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</row>
    <row r="33" ht="12.75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</row>
    <row r="34" ht="12.75" customHeight="1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</row>
    <row r="35" ht="12.75" customHeight="1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</row>
    <row r="36" ht="12.75" customHeight="1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</row>
    <row r="37" ht="12.75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</row>
    <row r="38" ht="12.75" customHeight="1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</row>
    <row r="39" ht="12.75" customHeight="1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</row>
    <row r="40" ht="12.75" customHeight="1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</row>
    <row r="41" ht="12.75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</row>
    <row r="42" ht="12.75" customHeight="1">
      <c r="A42" s="177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</row>
    <row r="43" ht="12.75" customHeight="1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</row>
    <row r="44" ht="12.75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</row>
    <row r="45" ht="12.75" customHeight="1">
      <c r="A45" s="177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</row>
    <row r="46" ht="12.75" customHeight="1">
      <c r="A46" s="177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</row>
    <row r="47" ht="12.75" customHeight="1">
      <c r="A47" s="177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</row>
    <row r="48" ht="12.75" customHeight="1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</row>
    <row r="49" ht="12.75" customHeight="1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</row>
    <row r="50" ht="12.75" customHeight="1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</row>
    <row r="51" ht="12.75" customHeight="1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</row>
    <row r="52" ht="12.75" customHeight="1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</row>
    <row r="53" ht="12.75" customHeight="1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</row>
    <row r="54" ht="12.75" customHeight="1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</row>
    <row r="55" ht="12.75" customHeight="1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</row>
    <row r="56" ht="12.75" customHeight="1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</row>
    <row r="57" ht="12.75" customHeight="1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</row>
    <row r="58" ht="12.75" customHeigh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</row>
    <row r="59" ht="12.75" customHeight="1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</row>
    <row r="60" ht="12.75" customHeight="1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</row>
    <row r="61" ht="12.75" customHeight="1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</row>
    <row r="62" ht="12.75" customHeight="1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</row>
    <row r="63" ht="12.75" customHeight="1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</row>
    <row r="64" ht="12.75" customHeight="1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</row>
    <row r="65" ht="12.75" customHeight="1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</row>
    <row r="66" ht="12.75" customHeight="1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</row>
    <row r="67" ht="12.75" customHeight="1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</row>
    <row r="68" ht="12.75" customHeight="1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</row>
    <row r="69" ht="12.75" customHeight="1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</row>
    <row r="70" ht="12.75" customHeight="1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</row>
    <row r="71" ht="12.75" customHeight="1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</row>
    <row r="72" ht="12.75" customHeight="1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</row>
    <row r="73" ht="12.75" customHeight="1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</row>
    <row r="74" ht="12.75" customHeight="1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</row>
    <row r="75" ht="12.75" customHeight="1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</row>
    <row r="76" ht="12.75" customHeight="1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</row>
    <row r="77" ht="12.75" customHeight="1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</row>
    <row r="78" ht="12.75" customHeight="1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</row>
    <row r="79" ht="12.75" customHeight="1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</row>
    <row r="80" ht="12.75" customHeight="1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</row>
    <row r="81" ht="12.75" customHeight="1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</row>
    <row r="82" ht="12.75" customHeight="1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</row>
    <row r="83" ht="12.75" customHeight="1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</row>
    <row r="84" ht="12.75" customHeight="1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</row>
    <row r="85" ht="12.75" customHeight="1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</row>
    <row r="86" ht="12.75" customHeight="1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</row>
    <row r="87" ht="12.75" customHeight="1">
      <c r="A87" s="17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</row>
    <row r="88" ht="12.75" customHeight="1">
      <c r="A88" s="177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</row>
    <row r="89" ht="12.75" customHeight="1">
      <c r="A89" s="177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</row>
    <row r="90" ht="12.75" customHeight="1">
      <c r="A90" s="177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</row>
    <row r="91" ht="12.75" customHeight="1">
      <c r="A91" s="177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</row>
    <row r="92" ht="12.75" customHeight="1">
      <c r="A92" s="17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</row>
    <row r="93" ht="12.75" customHeight="1">
      <c r="A93" s="177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</row>
    <row r="94" ht="12.75" customHeight="1">
      <c r="A94" s="177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</row>
    <row r="95" ht="12.75" customHeight="1">
      <c r="A95" s="177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</row>
    <row r="96" ht="12.75" customHeight="1">
      <c r="A96" s="177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</row>
    <row r="97" ht="12.75" customHeight="1">
      <c r="A97" s="17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</row>
    <row r="98" ht="12.75" customHeight="1">
      <c r="A98" s="177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</row>
    <row r="99" ht="12.75" customHeight="1">
      <c r="A99" s="177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</row>
    <row r="100" ht="12.75" customHeight="1">
      <c r="A100" s="177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</row>
    <row r="101" ht="12.75" customHeight="1">
      <c r="A101" s="177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</row>
    <row r="102" ht="12.75" customHeight="1">
      <c r="A102" s="17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</row>
    <row r="103" ht="12.75" customHeight="1">
      <c r="A103" s="177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</row>
    <row r="104" ht="12.75" customHeight="1">
      <c r="A104" s="177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</row>
    <row r="105" ht="12.75" customHeight="1">
      <c r="A105" s="177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</row>
    <row r="106" ht="12.75" customHeight="1">
      <c r="A106" s="177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</row>
    <row r="107" ht="12.75" customHeight="1">
      <c r="A107" s="17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</row>
    <row r="108" ht="12.75" customHeight="1">
      <c r="A108" s="177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</row>
    <row r="109" ht="12.75" customHeight="1">
      <c r="A109" s="177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</row>
    <row r="110" ht="12.75" customHeight="1">
      <c r="A110" s="177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</row>
    <row r="111" ht="12.75" customHeight="1">
      <c r="A111" s="17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</row>
    <row r="112" ht="12.75" customHeight="1">
      <c r="A112" s="177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</row>
    <row r="113" ht="12.75" customHeight="1">
      <c r="A113" s="177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</row>
    <row r="114" ht="12.75" customHeight="1">
      <c r="A114" s="177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</row>
    <row r="115" ht="12.75" customHeight="1">
      <c r="A115" s="177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</row>
    <row r="116" ht="12.75" customHeight="1">
      <c r="A116" s="177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</row>
    <row r="117" ht="12.75" customHeight="1">
      <c r="A117" s="177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</row>
    <row r="118" ht="12.75" customHeight="1">
      <c r="A118" s="177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</row>
    <row r="119" ht="12.75" customHeight="1">
      <c r="A119" s="177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</row>
    <row r="120" ht="12.75" customHeight="1">
      <c r="A120" s="177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</row>
    <row r="121" ht="12.75" customHeight="1">
      <c r="A121" s="177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</row>
    <row r="122" ht="12.75" customHeight="1">
      <c r="A122" s="177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</row>
    <row r="123" ht="12.75" customHeight="1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</row>
    <row r="124" ht="12.75" customHeight="1">
      <c r="A124" s="177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</row>
    <row r="125" ht="12.75" customHeight="1">
      <c r="A125" s="177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</row>
    <row r="126" ht="12.75" customHeight="1">
      <c r="A126" s="177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</row>
    <row r="127" ht="12.75" customHeight="1">
      <c r="A127" s="177"/>
      <c r="B127" s="177"/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</row>
    <row r="128" ht="12.75" customHeight="1">
      <c r="A128" s="177"/>
      <c r="B128" s="177"/>
      <c r="C128" s="177"/>
      <c r="D128" s="177"/>
      <c r="E128" s="177"/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</row>
    <row r="129" ht="12.75" customHeight="1">
      <c r="A129" s="177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</row>
    <row r="130" ht="12.75" customHeight="1">
      <c r="A130" s="177"/>
      <c r="B130" s="177"/>
      <c r="C130" s="177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</row>
    <row r="131" ht="12.75" customHeight="1">
      <c r="A131" s="177"/>
      <c r="B131" s="177"/>
      <c r="C131" s="177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</row>
    <row r="132" ht="12.75" customHeight="1">
      <c r="A132" s="177"/>
      <c r="B132" s="177"/>
      <c r="C132" s="177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</row>
    <row r="133" ht="12.75" customHeight="1">
      <c r="A133" s="177"/>
      <c r="B133" s="177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</row>
    <row r="134" ht="12.75" customHeight="1">
      <c r="A134" s="177"/>
      <c r="B134" s="177"/>
      <c r="C134" s="177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</row>
    <row r="135" ht="12.75" customHeight="1">
      <c r="A135" s="177"/>
      <c r="B135" s="177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</row>
    <row r="136" ht="12.75" customHeight="1">
      <c r="A136" s="177"/>
      <c r="B136" s="177"/>
      <c r="C136" s="177"/>
      <c r="D136" s="177"/>
      <c r="E136" s="177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</row>
    <row r="137" ht="12.75" customHeight="1">
      <c r="A137" s="177"/>
      <c r="B137" s="177"/>
      <c r="C137" s="177"/>
      <c r="D137" s="177"/>
      <c r="E137" s="177"/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</row>
    <row r="138" ht="12.75" customHeight="1">
      <c r="A138" s="177"/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</row>
    <row r="139" ht="12.75" customHeight="1">
      <c r="A139" s="177"/>
      <c r="B139" s="177"/>
      <c r="C139" s="177"/>
      <c r="D139" s="177"/>
      <c r="E139" s="177"/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</row>
    <row r="140" ht="12.75" customHeight="1">
      <c r="A140" s="177"/>
      <c r="B140" s="177"/>
      <c r="C140" s="177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</row>
    <row r="141" ht="12.75" customHeight="1">
      <c r="A141" s="177"/>
      <c r="B141" s="177"/>
      <c r="C141" s="177"/>
      <c r="D141" s="177"/>
      <c r="E141" s="177"/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</row>
    <row r="142" ht="12.75" customHeight="1">
      <c r="A142" s="177"/>
      <c r="B142" s="177"/>
      <c r="C142" s="177"/>
      <c r="D142" s="177"/>
      <c r="E142" s="177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</row>
    <row r="143" ht="12.75" customHeight="1">
      <c r="A143" s="177"/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</row>
    <row r="144" ht="12.75" customHeight="1">
      <c r="A144" s="177"/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</row>
    <row r="145" ht="12.75" customHeight="1">
      <c r="A145" s="177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</row>
    <row r="146" ht="12.75" customHeight="1">
      <c r="A146" s="177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</row>
    <row r="147" ht="12.75" customHeight="1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</row>
    <row r="148" ht="12.75" customHeight="1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</row>
    <row r="149" ht="12.75" customHeight="1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</row>
    <row r="150" ht="12.75" customHeight="1">
      <c r="A150" s="177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</row>
    <row r="151" ht="12.75" customHeight="1">
      <c r="A151" s="177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</row>
    <row r="152" ht="12.75" customHeight="1">
      <c r="A152" s="177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</row>
    <row r="153" ht="12.75" customHeight="1">
      <c r="A153" s="177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</row>
    <row r="154" ht="12.75" customHeight="1">
      <c r="A154" s="177"/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</row>
    <row r="155" ht="12.75" customHeight="1">
      <c r="A155" s="177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</row>
    <row r="156" ht="12.75" customHeight="1">
      <c r="A156" s="177"/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</row>
    <row r="157" ht="12.75" customHeight="1">
      <c r="A157" s="177"/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</row>
    <row r="158" ht="12.75" customHeight="1">
      <c r="A158" s="177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</row>
    <row r="159" ht="12.75" customHeight="1">
      <c r="A159" s="177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</row>
    <row r="160" ht="12.75" customHeight="1">
      <c r="A160" s="177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</row>
    <row r="161" ht="12.75" customHeight="1">
      <c r="A161" s="177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</row>
    <row r="162" ht="12.75" customHeight="1">
      <c r="A162" s="177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</row>
    <row r="163" ht="12.75" customHeight="1">
      <c r="A163" s="177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</row>
    <row r="164" ht="12.75" customHeight="1">
      <c r="A164" s="177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</row>
    <row r="165" ht="12.75" customHeight="1">
      <c r="A165" s="177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</row>
    <row r="166" ht="12.75" customHeight="1">
      <c r="A166" s="177"/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</row>
    <row r="167" ht="12.75" customHeight="1">
      <c r="A167" s="177"/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</row>
    <row r="168" ht="12.75" customHeight="1">
      <c r="A168" s="177"/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</row>
    <row r="169" ht="12.75" customHeight="1">
      <c r="A169" s="177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</row>
    <row r="170" ht="12.75" customHeight="1">
      <c r="A170" s="177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</row>
    <row r="171" ht="12.75" customHeight="1">
      <c r="A171" s="177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</row>
    <row r="172" ht="12.75" customHeight="1">
      <c r="A172" s="177"/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</row>
    <row r="173" ht="12.75" customHeight="1">
      <c r="A173" s="177"/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</row>
    <row r="174" ht="12.75" customHeight="1">
      <c r="A174" s="177"/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</row>
    <row r="175" ht="12.75" customHeight="1">
      <c r="A175" s="177"/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</row>
    <row r="176" ht="12.75" customHeight="1">
      <c r="A176" s="177"/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</row>
    <row r="177" ht="12.75" customHeight="1">
      <c r="A177" s="177"/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</row>
    <row r="178" ht="12.75" customHeight="1">
      <c r="A178" s="177"/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</row>
    <row r="179" ht="12.75" customHeight="1">
      <c r="A179" s="177"/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</row>
    <row r="180" ht="12.75" customHeight="1">
      <c r="A180" s="177"/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</row>
    <row r="181" ht="12.75" customHeight="1">
      <c r="A181" s="177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</row>
    <row r="182" ht="12.75" customHeight="1">
      <c r="A182" s="177"/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</row>
    <row r="183" ht="12.75" customHeight="1">
      <c r="A183" s="177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</row>
    <row r="184" ht="12.75" customHeight="1">
      <c r="A184" s="177"/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</row>
    <row r="185" ht="12.75" customHeight="1">
      <c r="A185" s="177"/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</row>
    <row r="186" ht="12.75" customHeight="1">
      <c r="A186" s="177"/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</row>
    <row r="187" ht="12.75" customHeight="1">
      <c r="A187" s="177"/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</row>
    <row r="188" ht="12.75" customHeight="1">
      <c r="A188" s="177"/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</row>
    <row r="189" ht="12.75" customHeight="1">
      <c r="A189" s="177"/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</row>
    <row r="190" ht="12.75" customHeight="1">
      <c r="A190" s="177"/>
      <c r="B190" s="177"/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</row>
    <row r="191" ht="12.75" customHeight="1">
      <c r="A191" s="177"/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</row>
    <row r="192" ht="12.75" customHeight="1">
      <c r="A192" s="177"/>
      <c r="B192" s="177"/>
      <c r="C192" s="177"/>
      <c r="D192" s="177"/>
      <c r="E192" s="177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</row>
    <row r="193" ht="12.75" customHeight="1">
      <c r="A193" s="177"/>
      <c r="B193" s="1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</row>
    <row r="194" ht="12.75" customHeight="1">
      <c r="A194" s="177"/>
      <c r="B194" s="177"/>
      <c r="C194" s="177"/>
      <c r="D194" s="177"/>
      <c r="E194" s="177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</row>
    <row r="195" ht="12.75" customHeight="1">
      <c r="A195" s="177"/>
      <c r="B195" s="177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</row>
    <row r="196" ht="12.75" customHeight="1">
      <c r="A196" s="177"/>
      <c r="B196" s="177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</row>
    <row r="197" ht="12.75" customHeight="1">
      <c r="A197" s="177"/>
      <c r="B197" s="177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</row>
    <row r="198" ht="12.75" customHeight="1">
      <c r="A198" s="177"/>
      <c r="B198" s="177"/>
      <c r="C198" s="177"/>
      <c r="D198" s="177"/>
      <c r="E198" s="177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</row>
    <row r="199" ht="12.75" customHeight="1">
      <c r="A199" s="177"/>
      <c r="B199" s="177"/>
      <c r="C199" s="177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</row>
    <row r="200" ht="12.75" customHeight="1">
      <c r="A200" s="177"/>
      <c r="B200" s="177"/>
      <c r="C200" s="177"/>
      <c r="D200" s="177"/>
      <c r="E200" s="177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</row>
    <row r="201" ht="12.75" customHeight="1">
      <c r="A201" s="177"/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</row>
    <row r="202" ht="12.75" customHeight="1">
      <c r="A202" s="177"/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</row>
    <row r="203" ht="12.75" customHeight="1">
      <c r="A203" s="177"/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</row>
    <row r="204" ht="12.75" customHeight="1">
      <c r="A204" s="177"/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</row>
    <row r="205" ht="12.75" customHeight="1">
      <c r="A205" s="177"/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</row>
    <row r="206" ht="12.75" customHeight="1">
      <c r="A206" s="177"/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</row>
    <row r="207" ht="12.75" customHeight="1">
      <c r="A207" s="177"/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</row>
    <row r="208" ht="12.75" customHeight="1">
      <c r="A208" s="177"/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</row>
    <row r="209" ht="12.75" customHeight="1">
      <c r="A209" s="177"/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</row>
    <row r="210" ht="12.75" customHeight="1">
      <c r="A210" s="177"/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</row>
    <row r="211" ht="12.75" customHeight="1">
      <c r="A211" s="177"/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</row>
    <row r="212" ht="12.75" customHeight="1">
      <c r="A212" s="177"/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</row>
    <row r="213" ht="12.75" customHeight="1">
      <c r="A213" s="177"/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</row>
    <row r="214" ht="12.75" customHeight="1">
      <c r="A214" s="177"/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</row>
    <row r="215" ht="12.75" customHeight="1">
      <c r="A215" s="177"/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</row>
    <row r="216" ht="12.75" customHeight="1">
      <c r="A216" s="177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</row>
    <row r="217" ht="12.75" customHeight="1">
      <c r="A217" s="177"/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</row>
    <row r="218" ht="12.75" customHeight="1">
      <c r="A218" s="177"/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</row>
    <row r="219" ht="12.75" customHeight="1">
      <c r="A219" s="177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</row>
    <row r="220" ht="12.75" customHeight="1">
      <c r="A220" s="177"/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</row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6:D6"/>
    <mergeCell ref="A7:D7"/>
    <mergeCell ref="A8:D8"/>
    <mergeCell ref="A9:D9"/>
  </mergeCells>
  <printOptions/>
  <pageMargins bottom="0.787401575" footer="0.0" header="0.0" left="0.511811024" right="0.511811024" top="0.787401575"/>
  <pageSetup paperSize="9" orientation="portrait"/>
  <rowBreaks count="1" manualBreakCount="1">
    <brk id="9" man="1"/>
  </rowBreaks>
  <colBreaks count="1" manualBreakCount="1">
    <brk id="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9.86"/>
    <col customWidth="1" min="3" max="4" width="8.71"/>
    <col customWidth="1" min="5" max="5" width="11.0"/>
    <col customWidth="1" min="6" max="6" width="10.86"/>
    <col customWidth="1" min="7" max="26" width="8.71"/>
  </cols>
  <sheetData>
    <row r="1" ht="12.75" customHeight="1">
      <c r="A1" s="186" t="s">
        <v>378</v>
      </c>
      <c r="B1" s="187" t="s">
        <v>391</v>
      </c>
      <c r="C1" s="187" t="s">
        <v>392</v>
      </c>
      <c r="D1" s="187" t="s">
        <v>380</v>
      </c>
      <c r="E1" s="187" t="s">
        <v>381</v>
      </c>
      <c r="F1" s="187" t="s">
        <v>382</v>
      </c>
    </row>
    <row r="2" ht="12.75" customHeight="1">
      <c r="A2" s="188">
        <v>1.0</v>
      </c>
      <c r="B2" s="189" t="s">
        <v>393</v>
      </c>
      <c r="C2" s="190" t="s">
        <v>394</v>
      </c>
      <c r="D2" s="190">
        <v>10.0</v>
      </c>
      <c r="E2" s="191">
        <v>40.52</v>
      </c>
      <c r="F2" s="190">
        <f t="shared" ref="F2:F18" si="1">E2*D2</f>
        <v>405.2</v>
      </c>
    </row>
    <row r="3" ht="12.75" customHeight="1">
      <c r="A3" s="188">
        <v>2.0</v>
      </c>
      <c r="B3" s="189" t="s">
        <v>395</v>
      </c>
      <c r="C3" s="190" t="s">
        <v>394</v>
      </c>
      <c r="D3" s="190">
        <v>20.0</v>
      </c>
      <c r="E3" s="181">
        <v>4.77</v>
      </c>
      <c r="F3" s="190">
        <f t="shared" si="1"/>
        <v>95.4</v>
      </c>
    </row>
    <row r="4" ht="12.75" customHeight="1">
      <c r="A4" s="188">
        <v>3.0</v>
      </c>
      <c r="B4" s="192" t="s">
        <v>396</v>
      </c>
      <c r="C4" s="190" t="s">
        <v>394</v>
      </c>
      <c r="D4" s="190">
        <v>20.0</v>
      </c>
      <c r="E4" s="191">
        <v>1.32</v>
      </c>
      <c r="F4" s="190">
        <f t="shared" si="1"/>
        <v>26.4</v>
      </c>
    </row>
    <row r="5" ht="12.75" customHeight="1">
      <c r="A5" s="188">
        <v>4.0</v>
      </c>
      <c r="B5" s="189" t="s">
        <v>397</v>
      </c>
      <c r="C5" s="190" t="s">
        <v>394</v>
      </c>
      <c r="D5" s="190">
        <v>3.0</v>
      </c>
      <c r="E5" s="191">
        <v>11.1</v>
      </c>
      <c r="F5" s="190">
        <f t="shared" si="1"/>
        <v>33.3</v>
      </c>
    </row>
    <row r="6" ht="12.75" customHeight="1">
      <c r="A6" s="188">
        <v>5.0</v>
      </c>
      <c r="B6" s="189" t="s">
        <v>398</v>
      </c>
      <c r="C6" s="190" t="s">
        <v>394</v>
      </c>
      <c r="D6" s="190">
        <v>40.0</v>
      </c>
      <c r="E6" s="191">
        <v>8.17</v>
      </c>
      <c r="F6" s="190">
        <f t="shared" si="1"/>
        <v>326.8</v>
      </c>
    </row>
    <row r="7" ht="12.75" customHeight="1">
      <c r="A7" s="188">
        <v>6.0</v>
      </c>
      <c r="B7" s="189" t="s">
        <v>399</v>
      </c>
      <c r="C7" s="190" t="s">
        <v>400</v>
      </c>
      <c r="D7" s="190">
        <v>20.0</v>
      </c>
      <c r="E7" s="191">
        <v>3.32</v>
      </c>
      <c r="F7" s="190">
        <f t="shared" si="1"/>
        <v>66.4</v>
      </c>
    </row>
    <row r="8" ht="12.75" customHeight="1">
      <c r="A8" s="188">
        <v>7.0</v>
      </c>
      <c r="B8" s="189" t="s">
        <v>401</v>
      </c>
      <c r="C8" s="190" t="s">
        <v>400</v>
      </c>
      <c r="D8" s="190">
        <v>5.0</v>
      </c>
      <c r="E8" s="191">
        <v>3.65</v>
      </c>
      <c r="F8" s="190">
        <f t="shared" si="1"/>
        <v>18.25</v>
      </c>
    </row>
    <row r="9" ht="12.75" customHeight="1">
      <c r="A9" s="188">
        <v>8.0</v>
      </c>
      <c r="B9" s="189" t="s">
        <v>402</v>
      </c>
      <c r="C9" s="190" t="s">
        <v>400</v>
      </c>
      <c r="D9" s="190">
        <v>3.0</v>
      </c>
      <c r="E9" s="191">
        <v>358.91</v>
      </c>
      <c r="F9" s="190">
        <f t="shared" si="1"/>
        <v>1076.73</v>
      </c>
    </row>
    <row r="10" ht="12.75" customHeight="1">
      <c r="A10" s="188">
        <v>9.0</v>
      </c>
      <c r="B10" s="189" t="s">
        <v>403</v>
      </c>
      <c r="C10" s="190" t="s">
        <v>400</v>
      </c>
      <c r="D10" s="190">
        <v>2.0</v>
      </c>
      <c r="E10" s="191">
        <v>77.47</v>
      </c>
      <c r="F10" s="190">
        <f t="shared" si="1"/>
        <v>154.94</v>
      </c>
    </row>
    <row r="11" ht="12.75" customHeight="1">
      <c r="A11" s="188">
        <v>10.0</v>
      </c>
      <c r="B11" s="189" t="s">
        <v>404</v>
      </c>
      <c r="C11" s="190" t="s">
        <v>405</v>
      </c>
      <c r="D11" s="190">
        <v>5.0</v>
      </c>
      <c r="E11" s="191">
        <v>255.46</v>
      </c>
      <c r="F11" s="190">
        <f t="shared" si="1"/>
        <v>1277.3</v>
      </c>
    </row>
    <row r="12" ht="12.75" customHeight="1">
      <c r="A12" s="188">
        <v>11.0</v>
      </c>
      <c r="B12" s="189" t="s">
        <v>406</v>
      </c>
      <c r="C12" s="190" t="s">
        <v>394</v>
      </c>
      <c r="D12" s="190">
        <v>2.0</v>
      </c>
      <c r="E12" s="191">
        <v>36.2</v>
      </c>
      <c r="F12" s="190">
        <f t="shared" si="1"/>
        <v>72.4</v>
      </c>
    </row>
    <row r="13" ht="12.75" customHeight="1">
      <c r="A13" s="188">
        <v>12.0</v>
      </c>
      <c r="B13" s="189" t="s">
        <v>407</v>
      </c>
      <c r="C13" s="190" t="s">
        <v>394</v>
      </c>
      <c r="D13" s="190">
        <v>3.0</v>
      </c>
      <c r="E13" s="191">
        <v>298.27</v>
      </c>
      <c r="F13" s="190">
        <f t="shared" si="1"/>
        <v>894.81</v>
      </c>
    </row>
    <row r="14" ht="12.75" customHeight="1">
      <c r="A14" s="188">
        <v>13.0</v>
      </c>
      <c r="B14" s="189" t="s">
        <v>408</v>
      </c>
      <c r="C14" s="190" t="s">
        <v>394</v>
      </c>
      <c r="D14" s="190">
        <v>10.0</v>
      </c>
      <c r="E14" s="191">
        <v>56.11</v>
      </c>
      <c r="F14" s="190">
        <f t="shared" si="1"/>
        <v>561.1</v>
      </c>
    </row>
    <row r="15" ht="12.75" customHeight="1">
      <c r="A15" s="188">
        <v>14.0</v>
      </c>
      <c r="B15" s="189" t="s">
        <v>409</v>
      </c>
      <c r="C15" s="190" t="s">
        <v>394</v>
      </c>
      <c r="D15" s="190">
        <v>3.0</v>
      </c>
      <c r="E15" s="191">
        <v>76.48</v>
      </c>
      <c r="F15" s="190">
        <f t="shared" si="1"/>
        <v>229.44</v>
      </c>
    </row>
    <row r="16" ht="12.75" customHeight="1">
      <c r="A16" s="188">
        <v>15.0</v>
      </c>
      <c r="B16" s="189" t="s">
        <v>410</v>
      </c>
      <c r="C16" s="190" t="s">
        <v>394</v>
      </c>
      <c r="D16" s="190">
        <v>3.0</v>
      </c>
      <c r="E16" s="191">
        <v>199.41</v>
      </c>
      <c r="F16" s="190">
        <f t="shared" si="1"/>
        <v>598.23</v>
      </c>
    </row>
    <row r="17" ht="12.75" customHeight="1">
      <c r="A17" s="188">
        <v>16.0</v>
      </c>
      <c r="B17" s="189" t="s">
        <v>411</v>
      </c>
      <c r="C17" s="190" t="s">
        <v>412</v>
      </c>
      <c r="D17" s="190">
        <v>2.0</v>
      </c>
      <c r="E17" s="191">
        <v>7.33</v>
      </c>
      <c r="F17" s="190">
        <f t="shared" si="1"/>
        <v>14.66</v>
      </c>
    </row>
    <row r="18" ht="12.75" customHeight="1">
      <c r="A18" s="188">
        <v>17.0</v>
      </c>
      <c r="B18" s="189" t="s">
        <v>413</v>
      </c>
      <c r="C18" s="190" t="s">
        <v>412</v>
      </c>
      <c r="D18" s="190">
        <v>1.0</v>
      </c>
      <c r="E18" s="191">
        <v>66.68</v>
      </c>
      <c r="F18" s="190">
        <f t="shared" si="1"/>
        <v>66.68</v>
      </c>
    </row>
    <row r="19" ht="12.75" customHeight="1">
      <c r="A19" s="193" t="s">
        <v>414</v>
      </c>
      <c r="B19" s="159"/>
      <c r="C19" s="159"/>
      <c r="D19" s="159"/>
      <c r="E19" s="125"/>
      <c r="F19" s="194">
        <f>SUM(F2:F18)</f>
        <v>5918.04</v>
      </c>
    </row>
    <row r="20" ht="12.75" customHeight="1">
      <c r="A20" s="193" t="s">
        <v>415</v>
      </c>
      <c r="B20" s="159"/>
      <c r="C20" s="159"/>
      <c r="D20" s="159"/>
      <c r="E20" s="125"/>
      <c r="F20" s="190">
        <f>F19/12</f>
        <v>493.17</v>
      </c>
    </row>
    <row r="21" ht="12.75" customHeight="1">
      <c r="A21" s="193" t="s">
        <v>389</v>
      </c>
      <c r="B21" s="159"/>
      <c r="C21" s="159"/>
      <c r="D21" s="159"/>
      <c r="E21" s="125"/>
      <c r="F21" s="195">
        <v>6.0</v>
      </c>
    </row>
    <row r="22" ht="12.75" customHeight="1">
      <c r="A22" s="196" t="s">
        <v>416</v>
      </c>
      <c r="B22" s="159"/>
      <c r="C22" s="159"/>
      <c r="D22" s="159"/>
      <c r="E22" s="125"/>
      <c r="F22" s="197">
        <f>F20/F21</f>
        <v>82.195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A19:E19"/>
    <mergeCell ref="A20:E20"/>
    <mergeCell ref="A21:E21"/>
    <mergeCell ref="A22:E22"/>
  </mergeCells>
  <printOptions/>
  <pageMargins bottom="0.75" footer="0.0" header="0.0" left="0.7" right="0.7" top="0.75"/>
  <pageSetup paperSize="9" scale="53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4.71"/>
    <col customWidth="1" min="3" max="3" width="8.71"/>
    <col customWidth="1" min="4" max="4" width="13.86"/>
    <col customWidth="1" min="5" max="5" width="14.0"/>
    <col customWidth="1" min="6" max="6" width="13.43"/>
    <col customWidth="1" min="7" max="26" width="8.71"/>
  </cols>
  <sheetData>
    <row r="1" ht="12.75" customHeight="1">
      <c r="A1" s="186" t="s">
        <v>378</v>
      </c>
      <c r="B1" s="187" t="s">
        <v>417</v>
      </c>
      <c r="C1" s="187" t="s">
        <v>418</v>
      </c>
      <c r="D1" s="187" t="s">
        <v>419</v>
      </c>
      <c r="E1" s="187" t="s">
        <v>420</v>
      </c>
      <c r="F1" s="187" t="s">
        <v>421</v>
      </c>
    </row>
    <row r="2" ht="12.75" customHeight="1">
      <c r="A2" s="188">
        <v>1.0</v>
      </c>
      <c r="B2" s="192" t="s">
        <v>422</v>
      </c>
      <c r="C2" s="181">
        <v>2.0</v>
      </c>
      <c r="D2" s="198">
        <v>36.83</v>
      </c>
      <c r="E2" s="199">
        <v>0.2</v>
      </c>
      <c r="F2" s="191">
        <f>(D2*C2)*E2</f>
        <v>14.732</v>
      </c>
    </row>
    <row r="3" ht="12.75" customHeight="1">
      <c r="A3" s="188"/>
      <c r="B3" s="192"/>
      <c r="C3" s="181"/>
      <c r="D3" s="191"/>
      <c r="E3" s="199"/>
      <c r="F3" s="191"/>
    </row>
    <row r="4" ht="12.75" customHeight="1">
      <c r="A4" s="188">
        <v>3.0</v>
      </c>
      <c r="B4" s="192" t="s">
        <v>423</v>
      </c>
      <c r="C4" s="181">
        <v>2.0</v>
      </c>
      <c r="D4" s="200">
        <v>58.31</v>
      </c>
      <c r="E4" s="199">
        <v>0.2</v>
      </c>
      <c r="F4" s="191">
        <f t="shared" ref="F4:F18" si="1">(D4*C4)*E4</f>
        <v>23.324</v>
      </c>
    </row>
    <row r="5" ht="12.75" customHeight="1">
      <c r="A5" s="188">
        <v>4.0</v>
      </c>
      <c r="B5" s="192" t="s">
        <v>424</v>
      </c>
      <c r="C5" s="181">
        <v>1.0</v>
      </c>
      <c r="D5" s="200">
        <v>122.52</v>
      </c>
      <c r="E5" s="199">
        <v>0.2</v>
      </c>
      <c r="F5" s="191">
        <f t="shared" si="1"/>
        <v>24.504</v>
      </c>
    </row>
    <row r="6" ht="12.75" customHeight="1">
      <c r="A6" s="188">
        <v>5.0</v>
      </c>
      <c r="B6" s="192" t="s">
        <v>425</v>
      </c>
      <c r="C6" s="181">
        <v>1.0</v>
      </c>
      <c r="D6" s="200">
        <v>29.02</v>
      </c>
      <c r="E6" s="199">
        <v>0.2</v>
      </c>
      <c r="F6" s="191">
        <f t="shared" si="1"/>
        <v>5.804</v>
      </c>
    </row>
    <row r="7" ht="12.75" customHeight="1">
      <c r="A7" s="188">
        <v>6.0</v>
      </c>
      <c r="B7" s="192" t="s">
        <v>426</v>
      </c>
      <c r="C7" s="181">
        <v>1.0</v>
      </c>
      <c r="D7" s="200">
        <v>417.79</v>
      </c>
      <c r="E7" s="199">
        <v>0.2</v>
      </c>
      <c r="F7" s="191">
        <f t="shared" si="1"/>
        <v>83.558</v>
      </c>
    </row>
    <row r="8" ht="12.75" customHeight="1">
      <c r="A8" s="188">
        <v>7.0</v>
      </c>
      <c r="B8" s="192" t="s">
        <v>427</v>
      </c>
      <c r="C8" s="181">
        <v>1.0</v>
      </c>
      <c r="D8" s="200">
        <v>447.34</v>
      </c>
      <c r="E8" s="199">
        <v>0.2</v>
      </c>
      <c r="F8" s="191">
        <f t="shared" si="1"/>
        <v>89.468</v>
      </c>
    </row>
    <row r="9" ht="12.75" customHeight="1">
      <c r="A9" s="188">
        <v>8.0</v>
      </c>
      <c r="B9" s="192" t="s">
        <v>428</v>
      </c>
      <c r="C9" s="181">
        <v>3.0</v>
      </c>
      <c r="D9" s="200">
        <v>237.28</v>
      </c>
      <c r="E9" s="199">
        <v>0.1</v>
      </c>
      <c r="F9" s="191">
        <f t="shared" si="1"/>
        <v>71.184</v>
      </c>
    </row>
    <row r="10" ht="12.75" customHeight="1">
      <c r="A10" s="188">
        <v>9.0</v>
      </c>
      <c r="B10" s="192" t="s">
        <v>429</v>
      </c>
      <c r="C10" s="181">
        <v>3.0</v>
      </c>
      <c r="D10" s="200">
        <v>45.2</v>
      </c>
      <c r="E10" s="199">
        <v>0.2</v>
      </c>
      <c r="F10" s="191">
        <f t="shared" si="1"/>
        <v>27.12</v>
      </c>
    </row>
    <row r="11" ht="12.75" customHeight="1">
      <c r="A11" s="188">
        <v>10.0</v>
      </c>
      <c r="B11" s="192" t="s">
        <v>430</v>
      </c>
      <c r="C11" s="181">
        <v>20.0</v>
      </c>
      <c r="D11" s="200">
        <v>6.32</v>
      </c>
      <c r="E11" s="199">
        <v>0.2</v>
      </c>
      <c r="F11" s="191">
        <f t="shared" si="1"/>
        <v>25.28</v>
      </c>
    </row>
    <row r="12" ht="12.75" customHeight="1">
      <c r="A12" s="188">
        <v>11.0</v>
      </c>
      <c r="B12" s="192" t="s">
        <v>431</v>
      </c>
      <c r="C12" s="181">
        <v>1.0</v>
      </c>
      <c r="D12" s="200">
        <v>50.45</v>
      </c>
      <c r="E12" s="199">
        <v>0.1</v>
      </c>
      <c r="F12" s="191">
        <f t="shared" si="1"/>
        <v>5.045</v>
      </c>
    </row>
    <row r="13" ht="12.75" customHeight="1">
      <c r="A13" s="188">
        <v>12.0</v>
      </c>
      <c r="B13" s="192" t="s">
        <v>432</v>
      </c>
      <c r="C13" s="181">
        <v>1.0</v>
      </c>
      <c r="D13" s="200">
        <v>29.06</v>
      </c>
      <c r="E13" s="199">
        <v>0.2</v>
      </c>
      <c r="F13" s="191">
        <f t="shared" si="1"/>
        <v>5.812</v>
      </c>
    </row>
    <row r="14" ht="12.75" customHeight="1">
      <c r="A14" s="188">
        <v>13.0</v>
      </c>
      <c r="B14" s="192" t="s">
        <v>433</v>
      </c>
      <c r="C14" s="181">
        <v>2.0</v>
      </c>
      <c r="D14" s="200">
        <v>43.95</v>
      </c>
      <c r="E14" s="199">
        <v>0.2</v>
      </c>
      <c r="F14" s="191">
        <f t="shared" si="1"/>
        <v>17.58</v>
      </c>
    </row>
    <row r="15" ht="12.75" customHeight="1">
      <c r="A15" s="188">
        <v>14.0</v>
      </c>
      <c r="B15" s="192" t="s">
        <v>434</v>
      </c>
      <c r="C15" s="181">
        <v>3.0</v>
      </c>
      <c r="D15" s="200">
        <v>43.88</v>
      </c>
      <c r="E15" s="199">
        <v>0.2</v>
      </c>
      <c r="F15" s="191">
        <f t="shared" si="1"/>
        <v>26.328</v>
      </c>
    </row>
    <row r="16" ht="12.75" customHeight="1">
      <c r="A16" s="188">
        <v>15.0</v>
      </c>
      <c r="B16" s="192" t="s">
        <v>435</v>
      </c>
      <c r="C16" s="181">
        <v>3.0</v>
      </c>
      <c r="D16" s="200">
        <v>19.11</v>
      </c>
      <c r="E16" s="199">
        <v>0.2</v>
      </c>
      <c r="F16" s="191">
        <f t="shared" si="1"/>
        <v>11.466</v>
      </c>
    </row>
    <row r="17" ht="12.75" customHeight="1">
      <c r="A17" s="188">
        <v>16.0</v>
      </c>
      <c r="B17" s="192" t="s">
        <v>436</v>
      </c>
      <c r="C17" s="181">
        <v>1.0</v>
      </c>
      <c r="D17" s="200">
        <v>290.32</v>
      </c>
      <c r="E17" s="199">
        <v>0.2</v>
      </c>
      <c r="F17" s="191">
        <f t="shared" si="1"/>
        <v>58.064</v>
      </c>
    </row>
    <row r="18" ht="12.75" customHeight="1">
      <c r="A18" s="188">
        <v>17.0</v>
      </c>
      <c r="B18" s="192" t="s">
        <v>437</v>
      </c>
      <c r="C18" s="181">
        <v>1.0</v>
      </c>
      <c r="D18" s="200">
        <v>46.0</v>
      </c>
      <c r="E18" s="199">
        <v>0.2</v>
      </c>
      <c r="F18" s="191">
        <f t="shared" si="1"/>
        <v>9.2</v>
      </c>
    </row>
    <row r="19" ht="12.75" customHeight="1">
      <c r="A19" s="188"/>
      <c r="B19" s="192"/>
      <c r="C19" s="181"/>
      <c r="D19" s="200">
        <v>46.0</v>
      </c>
      <c r="E19" s="199"/>
      <c r="F19" s="191"/>
    </row>
    <row r="20" ht="12.75" customHeight="1">
      <c r="A20" s="188"/>
      <c r="B20" s="192"/>
      <c r="C20" s="181"/>
      <c r="D20" s="200"/>
      <c r="E20" s="199"/>
      <c r="F20" s="191"/>
    </row>
    <row r="21" ht="12.75" customHeight="1">
      <c r="A21" s="188">
        <v>20.0</v>
      </c>
      <c r="B21" s="192" t="s">
        <v>438</v>
      </c>
      <c r="C21" s="181">
        <v>1.0</v>
      </c>
      <c r="D21" s="200">
        <v>52.96</v>
      </c>
      <c r="E21" s="199">
        <v>0.2</v>
      </c>
      <c r="F21" s="191">
        <f t="shared" ref="F21:F23" si="2">(D21*C21)*E21</f>
        <v>10.592</v>
      </c>
    </row>
    <row r="22" ht="12.75" customHeight="1">
      <c r="A22" s="188">
        <v>21.0</v>
      </c>
      <c r="B22" s="192" t="s">
        <v>439</v>
      </c>
      <c r="C22" s="181">
        <v>1.0</v>
      </c>
      <c r="D22" s="200">
        <v>30.6</v>
      </c>
      <c r="E22" s="199">
        <v>0.1</v>
      </c>
      <c r="F22" s="191">
        <f t="shared" si="2"/>
        <v>3.06</v>
      </c>
    </row>
    <row r="23" ht="12.75" customHeight="1">
      <c r="A23" s="188">
        <v>22.0</v>
      </c>
      <c r="B23" s="192" t="s">
        <v>440</v>
      </c>
      <c r="C23" s="181">
        <v>1.0</v>
      </c>
      <c r="D23" s="200">
        <v>17.27</v>
      </c>
      <c r="E23" s="199">
        <v>0.2</v>
      </c>
      <c r="F23" s="191">
        <f t="shared" si="2"/>
        <v>3.454</v>
      </c>
    </row>
    <row r="24" ht="12.75" customHeight="1">
      <c r="A24" s="188"/>
      <c r="B24" s="192"/>
      <c r="C24" s="181"/>
      <c r="D24" s="200"/>
      <c r="E24" s="199"/>
      <c r="F24" s="191"/>
    </row>
    <row r="25" ht="12.75" customHeight="1">
      <c r="A25" s="188">
        <v>24.0</v>
      </c>
      <c r="B25" s="192" t="s">
        <v>441</v>
      </c>
      <c r="C25" s="181">
        <v>1.0</v>
      </c>
      <c r="D25" s="200">
        <v>45.36</v>
      </c>
      <c r="E25" s="199">
        <v>0.2</v>
      </c>
      <c r="F25" s="191">
        <f t="shared" ref="F25:F39" si="3">(D25*C25)*E25</f>
        <v>9.072</v>
      </c>
    </row>
    <row r="26" ht="12.75" customHeight="1">
      <c r="A26" s="188">
        <v>25.0</v>
      </c>
      <c r="B26" s="192" t="s">
        <v>442</v>
      </c>
      <c r="C26" s="181">
        <v>1.0</v>
      </c>
      <c r="D26" s="200">
        <v>53.54</v>
      </c>
      <c r="E26" s="199">
        <v>0.2</v>
      </c>
      <c r="F26" s="191">
        <f t="shared" si="3"/>
        <v>10.708</v>
      </c>
    </row>
    <row r="27" ht="12.75" customHeight="1">
      <c r="A27" s="188">
        <v>26.0</v>
      </c>
      <c r="B27" s="192" t="s">
        <v>443</v>
      </c>
      <c r="C27" s="181">
        <v>1.0</v>
      </c>
      <c r="D27" s="200">
        <v>193.57</v>
      </c>
      <c r="E27" s="199">
        <v>0.1</v>
      </c>
      <c r="F27" s="191">
        <f t="shared" si="3"/>
        <v>19.357</v>
      </c>
    </row>
    <row r="28" ht="12.75" customHeight="1">
      <c r="A28" s="188">
        <v>27.0</v>
      </c>
      <c r="B28" s="192" t="s">
        <v>444</v>
      </c>
      <c r="C28" s="181">
        <v>1.0</v>
      </c>
      <c r="D28" s="200">
        <v>27.23</v>
      </c>
      <c r="E28" s="199">
        <v>0.2</v>
      </c>
      <c r="F28" s="191">
        <f t="shared" si="3"/>
        <v>5.446</v>
      </c>
    </row>
    <row r="29" ht="12.75" customHeight="1">
      <c r="A29" s="188">
        <v>28.0</v>
      </c>
      <c r="B29" s="192" t="s">
        <v>445</v>
      </c>
      <c r="C29" s="181">
        <v>1.0</v>
      </c>
      <c r="D29" s="200">
        <v>10.79</v>
      </c>
      <c r="E29" s="199">
        <v>0.2</v>
      </c>
      <c r="F29" s="191">
        <f t="shared" si="3"/>
        <v>2.158</v>
      </c>
    </row>
    <row r="30" ht="12.75" customHeight="1">
      <c r="A30" s="188">
        <v>29.0</v>
      </c>
      <c r="B30" s="192" t="s">
        <v>446</v>
      </c>
      <c r="C30" s="181">
        <v>1.0</v>
      </c>
      <c r="D30" s="200">
        <v>21.22</v>
      </c>
      <c r="E30" s="199">
        <v>0.2</v>
      </c>
      <c r="F30" s="191">
        <f t="shared" si="3"/>
        <v>4.244</v>
      </c>
    </row>
    <row r="31" ht="12.75" customHeight="1">
      <c r="A31" s="188">
        <v>30.0</v>
      </c>
      <c r="B31" s="192" t="s">
        <v>447</v>
      </c>
      <c r="C31" s="181">
        <v>1.0</v>
      </c>
      <c r="D31" s="200">
        <v>48.2</v>
      </c>
      <c r="E31" s="199">
        <v>0.1</v>
      </c>
      <c r="F31" s="191">
        <f t="shared" si="3"/>
        <v>4.82</v>
      </c>
    </row>
    <row r="32" ht="12.75" customHeight="1">
      <c r="A32" s="188">
        <v>31.0</v>
      </c>
      <c r="B32" s="192" t="s">
        <v>448</v>
      </c>
      <c r="C32" s="181">
        <v>1.0</v>
      </c>
      <c r="D32" s="200">
        <v>14.24</v>
      </c>
      <c r="E32" s="199">
        <v>0.2</v>
      </c>
      <c r="F32" s="191">
        <f t="shared" si="3"/>
        <v>2.848</v>
      </c>
    </row>
    <row r="33" ht="12.75" customHeight="1">
      <c r="A33" s="188">
        <v>32.0</v>
      </c>
      <c r="B33" s="192" t="s">
        <v>449</v>
      </c>
      <c r="C33" s="181">
        <v>1.0</v>
      </c>
      <c r="D33" s="200">
        <v>4.78</v>
      </c>
      <c r="E33" s="199">
        <v>0.2</v>
      </c>
      <c r="F33" s="191">
        <f t="shared" si="3"/>
        <v>0.956</v>
      </c>
    </row>
    <row r="34" ht="12.75" customHeight="1">
      <c r="A34" s="188">
        <v>33.0</v>
      </c>
      <c r="B34" s="192" t="s">
        <v>450</v>
      </c>
      <c r="C34" s="181">
        <v>1.0</v>
      </c>
      <c r="D34" s="200">
        <v>9.91</v>
      </c>
      <c r="E34" s="199">
        <v>0.2</v>
      </c>
      <c r="F34" s="191">
        <f t="shared" si="3"/>
        <v>1.982</v>
      </c>
    </row>
    <row r="35" ht="12.75" customHeight="1">
      <c r="A35" s="188">
        <v>34.0</v>
      </c>
      <c r="B35" s="192" t="s">
        <v>451</v>
      </c>
      <c r="C35" s="181">
        <v>1.0</v>
      </c>
      <c r="D35" s="200">
        <v>19.65</v>
      </c>
      <c r="E35" s="199">
        <v>0.2</v>
      </c>
      <c r="F35" s="191">
        <f t="shared" si="3"/>
        <v>3.93</v>
      </c>
    </row>
    <row r="36" ht="12.75" customHeight="1">
      <c r="A36" s="188">
        <v>35.0</v>
      </c>
      <c r="B36" s="192" t="s">
        <v>452</v>
      </c>
      <c r="C36" s="181">
        <v>1.0</v>
      </c>
      <c r="D36" s="200">
        <v>29.51</v>
      </c>
      <c r="E36" s="199">
        <v>0.2</v>
      </c>
      <c r="F36" s="191">
        <f t="shared" si="3"/>
        <v>5.902</v>
      </c>
    </row>
    <row r="37" ht="12.75" customHeight="1">
      <c r="A37" s="188">
        <v>36.0</v>
      </c>
      <c r="B37" s="192" t="s">
        <v>453</v>
      </c>
      <c r="C37" s="181">
        <v>2.0</v>
      </c>
      <c r="D37" s="200">
        <v>25.65</v>
      </c>
      <c r="E37" s="199">
        <v>0.2</v>
      </c>
      <c r="F37" s="191">
        <f t="shared" si="3"/>
        <v>10.26</v>
      </c>
    </row>
    <row r="38" ht="12.75" customHeight="1">
      <c r="A38" s="188">
        <v>37.0</v>
      </c>
      <c r="B38" s="192" t="s">
        <v>454</v>
      </c>
      <c r="C38" s="181">
        <v>2.0</v>
      </c>
      <c r="D38" s="200">
        <v>42.82</v>
      </c>
      <c r="E38" s="199">
        <v>0.2</v>
      </c>
      <c r="F38" s="191">
        <f t="shared" si="3"/>
        <v>17.128</v>
      </c>
    </row>
    <row r="39" ht="12.75" customHeight="1">
      <c r="A39" s="188">
        <v>38.0</v>
      </c>
      <c r="B39" s="192" t="s">
        <v>455</v>
      </c>
      <c r="C39" s="181">
        <v>1.0</v>
      </c>
      <c r="D39" s="200">
        <v>47.35</v>
      </c>
      <c r="E39" s="199">
        <v>0.1</v>
      </c>
      <c r="F39" s="191">
        <f t="shared" si="3"/>
        <v>4.735</v>
      </c>
    </row>
    <row r="40" ht="12.75" customHeight="1">
      <c r="A40" s="188"/>
      <c r="B40" s="192"/>
      <c r="C40" s="181"/>
      <c r="D40" s="200"/>
      <c r="E40" s="199"/>
      <c r="F40" s="191"/>
    </row>
    <row r="41" ht="12.75" customHeight="1">
      <c r="A41" s="188">
        <v>40.0</v>
      </c>
      <c r="B41" s="192" t="s">
        <v>456</v>
      </c>
      <c r="C41" s="181">
        <v>2.0</v>
      </c>
      <c r="D41" s="200">
        <v>19.0</v>
      </c>
      <c r="E41" s="199">
        <v>0.2</v>
      </c>
      <c r="F41" s="191">
        <f t="shared" ref="F41:F42" si="4">(D41*C41)*E41</f>
        <v>7.6</v>
      </c>
    </row>
    <row r="42" ht="12.75" customHeight="1">
      <c r="A42" s="188">
        <v>41.0</v>
      </c>
      <c r="B42" s="192" t="s">
        <v>457</v>
      </c>
      <c r="C42" s="181">
        <v>6.0</v>
      </c>
      <c r="D42" s="200">
        <v>8.76</v>
      </c>
      <c r="E42" s="199">
        <v>0.2</v>
      </c>
      <c r="F42" s="191">
        <f t="shared" si="4"/>
        <v>10.512</v>
      </c>
    </row>
    <row r="43" ht="12.75" customHeight="1">
      <c r="A43" s="188"/>
      <c r="B43" s="192"/>
      <c r="C43" s="181"/>
      <c r="D43" s="200"/>
      <c r="E43" s="199"/>
      <c r="F43" s="191"/>
    </row>
    <row r="44" ht="12.75" customHeight="1">
      <c r="A44" s="188">
        <v>43.0</v>
      </c>
      <c r="B44" s="192" t="s">
        <v>458</v>
      </c>
      <c r="C44" s="181">
        <v>2.0</v>
      </c>
      <c r="D44" s="200">
        <v>261.47</v>
      </c>
      <c r="E44" s="199">
        <v>0.1</v>
      </c>
      <c r="F44" s="191">
        <f t="shared" ref="F44:F47" si="5">(D44*C44)*E44</f>
        <v>52.294</v>
      </c>
    </row>
    <row r="45" ht="12.75" customHeight="1">
      <c r="A45" s="188">
        <v>44.0</v>
      </c>
      <c r="B45" s="192" t="s">
        <v>459</v>
      </c>
      <c r="C45" s="181">
        <v>2.0</v>
      </c>
      <c r="D45" s="200">
        <v>14.7</v>
      </c>
      <c r="E45" s="199">
        <v>0.2</v>
      </c>
      <c r="F45" s="191">
        <f t="shared" si="5"/>
        <v>5.88</v>
      </c>
    </row>
    <row r="46" ht="12.75" customHeight="1">
      <c r="A46" s="188">
        <v>45.0</v>
      </c>
      <c r="B46" s="189" t="s">
        <v>460</v>
      </c>
      <c r="C46" s="181">
        <v>2.0</v>
      </c>
      <c r="D46" s="200">
        <v>34.49</v>
      </c>
      <c r="E46" s="199">
        <v>0.2</v>
      </c>
      <c r="F46" s="191">
        <f t="shared" si="5"/>
        <v>13.796</v>
      </c>
    </row>
    <row r="47" ht="12.75" customHeight="1">
      <c r="A47" s="188">
        <v>46.0</v>
      </c>
      <c r="B47" s="189" t="s">
        <v>461</v>
      </c>
      <c r="C47" s="181">
        <v>2.0</v>
      </c>
      <c r="D47" s="200">
        <v>8.86</v>
      </c>
      <c r="E47" s="199">
        <v>0.2</v>
      </c>
      <c r="F47" s="191">
        <f t="shared" si="5"/>
        <v>3.544</v>
      </c>
    </row>
    <row r="48" ht="12.75" customHeight="1">
      <c r="A48" s="188"/>
      <c r="B48" s="192"/>
      <c r="C48" s="181"/>
      <c r="D48" s="200"/>
      <c r="E48" s="199"/>
      <c r="F48" s="191"/>
    </row>
    <row r="49" ht="12.75" customHeight="1">
      <c r="A49" s="188">
        <v>48.0</v>
      </c>
      <c r="B49" s="192" t="s">
        <v>462</v>
      </c>
      <c r="C49" s="181">
        <v>3.0</v>
      </c>
      <c r="D49" s="200">
        <v>8.79</v>
      </c>
      <c r="E49" s="199">
        <v>0.2</v>
      </c>
      <c r="F49" s="191">
        <f t="shared" ref="F49:F61" si="6">(D49*C49)*E49</f>
        <v>5.274</v>
      </c>
    </row>
    <row r="50" ht="12.75" customHeight="1">
      <c r="A50" s="188">
        <v>49.0</v>
      </c>
      <c r="B50" s="192" t="s">
        <v>463</v>
      </c>
      <c r="C50" s="181">
        <v>2.0</v>
      </c>
      <c r="D50" s="200">
        <v>114.71</v>
      </c>
      <c r="E50" s="199">
        <v>0.2</v>
      </c>
      <c r="F50" s="191">
        <f t="shared" si="6"/>
        <v>45.884</v>
      </c>
    </row>
    <row r="51" ht="12.75" customHeight="1">
      <c r="A51" s="188">
        <v>50.0</v>
      </c>
      <c r="B51" s="192" t="s">
        <v>464</v>
      </c>
      <c r="C51" s="181">
        <v>3.0</v>
      </c>
      <c r="D51" s="200">
        <v>47.04</v>
      </c>
      <c r="E51" s="199">
        <v>0.1</v>
      </c>
      <c r="F51" s="191">
        <f t="shared" si="6"/>
        <v>14.112</v>
      </c>
    </row>
    <row r="52" ht="12.75" customHeight="1">
      <c r="A52" s="188">
        <v>51.0</v>
      </c>
      <c r="B52" s="192" t="s">
        <v>465</v>
      </c>
      <c r="C52" s="181">
        <v>2.0</v>
      </c>
      <c r="D52" s="200">
        <v>24.45</v>
      </c>
      <c r="E52" s="199">
        <v>0.2</v>
      </c>
      <c r="F52" s="191">
        <f t="shared" si="6"/>
        <v>9.78</v>
      </c>
    </row>
    <row r="53" ht="12.75" customHeight="1">
      <c r="A53" s="188">
        <v>52.0</v>
      </c>
      <c r="B53" s="192" t="s">
        <v>466</v>
      </c>
      <c r="C53" s="181">
        <v>1.0</v>
      </c>
      <c r="D53" s="200">
        <v>218.57</v>
      </c>
      <c r="E53" s="199">
        <v>0.1</v>
      </c>
      <c r="F53" s="191">
        <f t="shared" si="6"/>
        <v>21.857</v>
      </c>
    </row>
    <row r="54" ht="12.75" customHeight="1">
      <c r="A54" s="188">
        <v>53.0</v>
      </c>
      <c r="B54" s="192" t="s">
        <v>467</v>
      </c>
      <c r="C54" s="181">
        <v>1.0</v>
      </c>
      <c r="D54" s="200">
        <v>36.51</v>
      </c>
      <c r="E54" s="199">
        <v>0.2</v>
      </c>
      <c r="F54" s="191">
        <f t="shared" si="6"/>
        <v>7.302</v>
      </c>
    </row>
    <row r="55" ht="12.75" customHeight="1">
      <c r="A55" s="188">
        <v>54.0</v>
      </c>
      <c r="B55" s="192" t="s">
        <v>468</v>
      </c>
      <c r="C55" s="181">
        <v>2.0</v>
      </c>
      <c r="D55" s="200">
        <v>955.75</v>
      </c>
      <c r="E55" s="199">
        <v>0.2</v>
      </c>
      <c r="F55" s="191">
        <f t="shared" si="6"/>
        <v>382.3</v>
      </c>
    </row>
    <row r="56" ht="12.75" customHeight="1">
      <c r="A56" s="188">
        <v>55.0</v>
      </c>
      <c r="B56" s="192" t="s">
        <v>469</v>
      </c>
      <c r="C56" s="181">
        <v>1.0</v>
      </c>
      <c r="D56" s="200">
        <v>782.67</v>
      </c>
      <c r="E56" s="199">
        <v>0.2</v>
      </c>
      <c r="F56" s="191">
        <f t="shared" si="6"/>
        <v>156.534</v>
      </c>
    </row>
    <row r="57" ht="12.75" customHeight="1">
      <c r="A57" s="188">
        <v>56.0</v>
      </c>
      <c r="B57" s="192" t="s">
        <v>470</v>
      </c>
      <c r="C57" s="181">
        <v>10.0</v>
      </c>
      <c r="D57" s="200">
        <v>145.61</v>
      </c>
      <c r="E57" s="199">
        <v>0.2</v>
      </c>
      <c r="F57" s="191">
        <f t="shared" si="6"/>
        <v>291.22</v>
      </c>
    </row>
    <row r="58" ht="12.75" customHeight="1">
      <c r="A58" s="188">
        <v>57.0</v>
      </c>
      <c r="B58" s="192" t="s">
        <v>471</v>
      </c>
      <c r="C58" s="181">
        <v>1.0</v>
      </c>
      <c r="D58" s="200">
        <v>60.33</v>
      </c>
      <c r="E58" s="199">
        <v>0.2</v>
      </c>
      <c r="F58" s="191">
        <f t="shared" si="6"/>
        <v>12.066</v>
      </c>
    </row>
    <row r="59" ht="12.75" customHeight="1">
      <c r="A59" s="188">
        <v>58.0</v>
      </c>
      <c r="B59" s="192" t="s">
        <v>472</v>
      </c>
      <c r="C59" s="181">
        <v>1.0</v>
      </c>
      <c r="D59" s="200">
        <v>264.08</v>
      </c>
      <c r="E59" s="199">
        <v>0.2</v>
      </c>
      <c r="F59" s="191">
        <f t="shared" si="6"/>
        <v>52.816</v>
      </c>
    </row>
    <row r="60" ht="12.75" customHeight="1">
      <c r="A60" s="188">
        <v>59.0</v>
      </c>
      <c r="B60" s="192" t="s">
        <v>473</v>
      </c>
      <c r="C60" s="181">
        <v>1.0</v>
      </c>
      <c r="D60" s="200">
        <v>140.83</v>
      </c>
      <c r="E60" s="199">
        <v>0.2</v>
      </c>
      <c r="F60" s="191">
        <f t="shared" si="6"/>
        <v>28.166</v>
      </c>
    </row>
    <row r="61" ht="12.75" customHeight="1">
      <c r="A61" s="188">
        <v>60.0</v>
      </c>
      <c r="B61" s="192" t="s">
        <v>474</v>
      </c>
      <c r="C61" s="181">
        <v>1.0</v>
      </c>
      <c r="D61" s="200">
        <v>194.19</v>
      </c>
      <c r="E61" s="199">
        <v>0.1</v>
      </c>
      <c r="F61" s="191">
        <f t="shared" si="6"/>
        <v>19.419</v>
      </c>
    </row>
    <row r="62" ht="12.75" customHeight="1">
      <c r="A62" s="188"/>
      <c r="B62" s="192"/>
      <c r="C62" s="181"/>
      <c r="D62" s="200"/>
      <c r="E62" s="199"/>
      <c r="F62" s="191"/>
    </row>
    <row r="63" ht="12.75" customHeight="1">
      <c r="A63" s="188">
        <v>62.0</v>
      </c>
      <c r="B63" s="192" t="s">
        <v>475</v>
      </c>
      <c r="C63" s="181">
        <v>2.0</v>
      </c>
      <c r="D63" s="200">
        <v>34.43</v>
      </c>
      <c r="E63" s="199">
        <v>0.2</v>
      </c>
      <c r="F63" s="191">
        <f>(D63*C63)*E63</f>
        <v>13.772</v>
      </c>
    </row>
    <row r="64" ht="12.75" customHeight="1">
      <c r="A64" s="188"/>
      <c r="B64" s="192"/>
      <c r="C64" s="191"/>
      <c r="D64" s="191"/>
      <c r="E64" s="199"/>
      <c r="F64" s="191"/>
    </row>
    <row r="65" ht="12.75" customHeight="1">
      <c r="A65" s="193" t="s">
        <v>476</v>
      </c>
      <c r="B65" s="159"/>
      <c r="C65" s="159"/>
      <c r="D65" s="159"/>
      <c r="E65" s="125"/>
      <c r="F65" s="201">
        <f>SUM(F2:F64)</f>
        <v>1773.249</v>
      </c>
    </row>
    <row r="66" ht="12.75" customHeight="1">
      <c r="A66" s="193" t="s">
        <v>477</v>
      </c>
      <c r="B66" s="159"/>
      <c r="C66" s="159"/>
      <c r="D66" s="159"/>
      <c r="E66" s="125"/>
      <c r="F66" s="190">
        <f>F65/12</f>
        <v>147.77075</v>
      </c>
    </row>
    <row r="67" ht="12.75" customHeight="1">
      <c r="A67" s="193" t="s">
        <v>389</v>
      </c>
      <c r="B67" s="159"/>
      <c r="C67" s="159"/>
      <c r="D67" s="159"/>
      <c r="E67" s="125"/>
      <c r="F67" s="195">
        <v>6.0</v>
      </c>
    </row>
    <row r="68" ht="12.75" customHeight="1">
      <c r="A68" s="196" t="s">
        <v>478</v>
      </c>
      <c r="B68" s="159"/>
      <c r="C68" s="159"/>
      <c r="D68" s="159"/>
      <c r="E68" s="125"/>
      <c r="F68" s="202">
        <f>F66/F67</f>
        <v>24.62845833</v>
      </c>
    </row>
    <row r="69" ht="25.5" customHeight="1">
      <c r="A69" s="203" t="s">
        <v>479</v>
      </c>
      <c r="B69" s="204"/>
      <c r="C69" s="204"/>
      <c r="D69" s="204"/>
      <c r="E69" s="204"/>
      <c r="F69" s="205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A65:E65"/>
    <mergeCell ref="A66:E66"/>
    <mergeCell ref="A67:E67"/>
    <mergeCell ref="A68:E68"/>
    <mergeCell ref="A69:F69"/>
  </mergeCells>
  <printOptions/>
  <pageMargins bottom="0.787401575" footer="0.0" header="0.0" left="0.511811024" right="0.511811024" top="0.787401575"/>
  <pageSetup paperSize="9" orientation="portrait"/>
  <drawing r:id="rId1"/>
</worksheet>
</file>