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8855" windowHeight="9915" activeTab="2"/>
  </bookViews>
  <sheets>
    <sheet name="Resumo" sheetId="1" r:id="rId1"/>
    <sheet name="Interprete" sheetId="2" r:id="rId2"/>
    <sheet name="Uniformes" sheetId="3" r:id="rId3"/>
  </sheets>
  <calcPr calcId="144525"/>
  <extLst>
    <ext uri="GoogleSheetsCustomDataVersion2">
      <go:sheetsCustomData xmlns:go="http://customooxmlschemas.google.com/" r:id="rId7" roundtripDataChecksum="6pHg3TXDbU3bY3GKx3XdT7Tmswsw/mONJ+ddfVB0Iy8="/>
    </ext>
  </extLst>
</workbook>
</file>

<file path=xl/calcChain.xml><?xml version="1.0" encoding="utf-8"?>
<calcChain xmlns="http://schemas.openxmlformats.org/spreadsheetml/2006/main">
  <c r="F9" i="3" l="1"/>
  <c r="F11" i="3" s="1"/>
  <c r="F13" i="3" s="1"/>
  <c r="F14" i="3" s="1"/>
  <c r="C84" i="2"/>
  <c r="C80" i="2"/>
  <c r="D75" i="2"/>
  <c r="D90" i="2" s="1"/>
  <c r="C64" i="2"/>
  <c r="C59" i="2"/>
  <c r="C57" i="2"/>
  <c r="C55" i="2"/>
  <c r="G46" i="2"/>
  <c r="D39" i="2"/>
  <c r="D46" i="2" s="1"/>
  <c r="D51" i="2" s="1"/>
  <c r="C30" i="2"/>
  <c r="D24" i="2"/>
  <c r="C24" i="2"/>
  <c r="C23" i="2"/>
  <c r="D23" i="2" s="1"/>
  <c r="D22" i="2"/>
  <c r="C22" i="2"/>
  <c r="D18" i="2"/>
  <c r="C9" i="1"/>
  <c r="B9" i="1"/>
  <c r="D25" i="2" l="1"/>
  <c r="D30" i="2"/>
  <c r="D57" i="2"/>
  <c r="D28" i="2"/>
  <c r="D35" i="2"/>
  <c r="C56" i="2"/>
  <c r="D56" i="2" s="1"/>
  <c r="D86" i="2"/>
  <c r="D29" i="2"/>
  <c r="D32" i="2"/>
  <c r="C36" i="2"/>
  <c r="C58" i="2" s="1"/>
  <c r="D58" i="2" s="1"/>
  <c r="D34" i="2" l="1"/>
  <c r="D33" i="2"/>
  <c r="D49" i="2"/>
  <c r="D31" i="2"/>
  <c r="D36" i="2" s="1"/>
  <c r="D50" i="2" s="1"/>
  <c r="D55" i="2"/>
  <c r="D59" i="2" s="1"/>
  <c r="D52" i="2" l="1"/>
  <c r="D60" i="2"/>
  <c r="D88" i="2" s="1"/>
  <c r="D68" i="2" l="1"/>
  <c r="D87" i="2"/>
  <c r="D63" i="2"/>
  <c r="D69" i="2" s="1"/>
  <c r="D89" i="2" s="1"/>
  <c r="D66" i="2"/>
  <c r="D64" i="2"/>
  <c r="D65" i="2"/>
  <c r="D91" i="2" l="1"/>
  <c r="D84" i="2" l="1"/>
  <c r="D92" i="2" s="1"/>
  <c r="D93" i="2" s="1"/>
  <c r="D9" i="1" s="1"/>
  <c r="F9" i="1" s="1"/>
  <c r="H9" i="1" s="1"/>
  <c r="H10" i="1" l="1"/>
  <c r="I10" i="1" s="1"/>
  <c r="I9" i="1"/>
</calcChain>
</file>

<file path=xl/sharedStrings.xml><?xml version="1.0" encoding="utf-8"?>
<sst xmlns="http://schemas.openxmlformats.org/spreadsheetml/2006/main" count="213" uniqueCount="133">
  <si>
    <t>MINISTÉRIO DA EDUCAÇÃO</t>
  </si>
  <si>
    <t>UNIVERSIDADE DA INTEGRAÇÃO INTERNACIONAL DA LUSOFONIA AFRO-BRASILEIRA</t>
  </si>
  <si>
    <t>Avenida da Abolição, 3, Campus da Liberdade - Bairro Centro, Redenção/CE, CEP: 62.790-970</t>
  </si>
  <si>
    <t>Telefone: +55 (85) 3332-6242 - http://www.unilab.edu.br/</t>
  </si>
  <si>
    <t>Quadro-Resumo</t>
  </si>
  <si>
    <t>Tipo de Serviço</t>
  </si>
  <si>
    <t>CBO nº</t>
  </si>
  <si>
    <t>Valor Estimado por Profissional (R$)</t>
  </si>
  <si>
    <t>Quant. Profissionais por Posto</t>
  </si>
  <si>
    <t>Valor Estimado por Posto (R$)</t>
  </si>
  <si>
    <t>Quant. Estimada de Postos</t>
  </si>
  <si>
    <t>Valor Mensal Estimado (R$)</t>
  </si>
  <si>
    <t>Valor Anual Estimado (R$)</t>
  </si>
  <si>
    <t>I</t>
  </si>
  <si>
    <t>Valor Total Estimado (R$)</t>
  </si>
  <si>
    <t>1. Módulos</t>
  </si>
  <si>
    <t>Serviço de intérprete de Libras</t>
  </si>
  <si>
    <t>Classificação Brasileira de Ocupações (CBO)</t>
  </si>
  <si>
    <t>2614-25</t>
  </si>
  <si>
    <t>Salário Normativo da Categoria Profissional</t>
  </si>
  <si>
    <t>Categoria Profissional</t>
  </si>
  <si>
    <t>Intérprete de Libras</t>
  </si>
  <si>
    <t>Jornada de Trabalho Semanal</t>
  </si>
  <si>
    <t>30 (trinta) horas</t>
  </si>
  <si>
    <t>Data-Base da Categoria (Dia/Mês/Ano)</t>
  </si>
  <si>
    <t>-</t>
  </si>
  <si>
    <t>Convenção Coletiva</t>
  </si>
  <si>
    <t>Módulo 1 - Composição da Remuneração</t>
  </si>
  <si>
    <t>Composição da Remuneração</t>
  </si>
  <si>
    <t>Quantidade Estimada</t>
  </si>
  <si>
    <t>Valor (R$)</t>
  </si>
  <si>
    <t>A</t>
  </si>
  <si>
    <t>Salário-Base</t>
  </si>
  <si>
    <t>Total</t>
  </si>
  <si>
    <t>Módulo 2 - Encargos, Benefícios Anuais, Mensais e Diários e Outras Verbas Não Salariais</t>
  </si>
  <si>
    <t>Submódulo 2.1 - 13º (Décimo Terceiro) Salário, Férias e Adicional de Férias</t>
  </si>
  <si>
    <t>2.1</t>
  </si>
  <si>
    <t>13º Salário, Férias e Adicional de Férias</t>
  </si>
  <si>
    <t>Percentual (%)</t>
  </si>
  <si>
    <t>13º (Décimo Terceiro) Salário</t>
  </si>
  <si>
    <t>B</t>
  </si>
  <si>
    <t>Férias</t>
  </si>
  <si>
    <t>C</t>
  </si>
  <si>
    <t>Adicional de Férias</t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</si>
  <si>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</si>
  <si>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</si>
  <si>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</si>
  <si>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</si>
  <si>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Salário Educação</t>
  </si>
  <si>
    <t>SAT</t>
  </si>
  <si>
    <t>D</t>
  </si>
  <si>
    <t>SESC/SESI</t>
  </si>
  <si>
    <t>Seguro Acidente de Trabalho (SAT)</t>
  </si>
  <si>
    <t>E</t>
  </si>
  <si>
    <t>SENAI/SENAC</t>
  </si>
  <si>
    <t>Riscos Ambientais do Trabalho</t>
  </si>
  <si>
    <t>F</t>
  </si>
  <si>
    <t>SEBRAE</t>
  </si>
  <si>
    <t>Fator Acidentário de Prevenção</t>
  </si>
  <si>
    <t>G</t>
  </si>
  <si>
    <t>INCRA</t>
  </si>
  <si>
    <t>H</t>
  </si>
  <si>
    <t>FGTS</t>
  </si>
  <si>
    <t>Submódulo 2.3 - Benefícios / Verbas Não Salariais</t>
  </si>
  <si>
    <t>2.3</t>
  </si>
  <si>
    <t>Benefícios / Verbas Não Salariais</t>
  </si>
  <si>
    <t>Transporte</t>
  </si>
  <si>
    <t>Auxílio-Transporte</t>
  </si>
  <si>
    <t>Valor Unitário Vale-Transporte</t>
  </si>
  <si>
    <t>Auxílio-Refeição</t>
  </si>
  <si>
    <t>Valor Unitário Vale-Refeição</t>
  </si>
  <si>
    <t>Desconto</t>
  </si>
  <si>
    <t>Quadro-Resumo do Módulo 2 - Encargos e Benefícios / Verbas Não Salariais</t>
  </si>
  <si>
    <t>Diária</t>
  </si>
  <si>
    <t>Encargos e Benefícios / Verbas Não Salariais</t>
  </si>
  <si>
    <t>13º (Décimo Terceiro) Salário, Férias e Adicional de Férias</t>
  </si>
  <si>
    <t>Cesta Básica</t>
  </si>
  <si>
    <t>Valor Mensal Cesta Básica</t>
  </si>
  <si>
    <t>Vale-Lanche</t>
  </si>
  <si>
    <t>Módulo 3 - Provisão para Rescisão</t>
  </si>
  <si>
    <t>Valor Unitário Vale-Lanche</t>
  </si>
  <si>
    <t>Provisão para Rescisão</t>
  </si>
  <si>
    <t>Plano de Saúde</t>
  </si>
  <si>
    <t>Aviso Prévio Indenizado</t>
  </si>
  <si>
    <t>Valor Mensal Plano de Saúde</t>
  </si>
  <si>
    <t>Incidência do FGTS sobre o Aviso Prévio Indenizado</t>
  </si>
  <si>
    <t>Aviso Prévio Trabalhado</t>
  </si>
  <si>
    <t>Incidência do Submódulo 2.2 sobre o APT</t>
  </si>
  <si>
    <t>Multa do FGTS</t>
  </si>
  <si>
    <t>Módulo 4 - Custo de Reposição do Profissional Ausente</t>
  </si>
  <si>
    <t>Custo de Reposição do Profissional Ausente</t>
  </si>
  <si>
    <t>Atestado Médico</t>
  </si>
  <si>
    <t>Substituto na cobertura de Férias</t>
  </si>
  <si>
    <t>Óbito na Família</t>
  </si>
  <si>
    <t>Substituto na cobertura de Licença-Paternidade</t>
  </si>
  <si>
    <t>Substituto na cobertura de Ausências Legais</t>
  </si>
  <si>
    <t>Substituto na cobertura de Afastamento Maternidade</t>
  </si>
  <si>
    <t>Módulo 5 - Insumos Diversos</t>
  </si>
  <si>
    <t>Insumos Diversos</t>
  </si>
  <si>
    <t>Crachás</t>
  </si>
  <si>
    <t>Módulo 6 -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</si>
  <si>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</si>
  <si>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</si>
  <si>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</si>
  <si>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</si>
  <si>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</si>
  <si>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</si>
  <si>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</si>
  <si>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</si>
  <si>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</si>
  <si>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ISSQN</t>
  </si>
  <si>
    <t>2. Quadro-Resumo do Custo Estimado por Profissional</t>
  </si>
  <si>
    <t>Módulo 2 - Encargos e Benefícios / Verbas Não Salariais</t>
  </si>
  <si>
    <t>Custo Direto Total (R$)</t>
  </si>
  <si>
    <t>Custo Total Estimado por Profissional (R$)</t>
  </si>
  <si>
    <t>Nota¹: A parcela mensal a título de Aviso Prévio Trabalhado será no percentual máximo de 1,944% no primeiro ano, e, em caso de prorrogação do Contrato, o percentual máximo dessa parcela será de 0,194% a cada ano de prorrogação, a ser incluído por ocasião da formulação do Termo Aditivo, conforme disposto na Lei nº 12.506/2011 e no  Acórdão TCU nº 1.186/2017;</t>
  </si>
  <si>
    <r>
      <rPr>
        <sz val="10"/>
        <color theme="1"/>
        <rFont val="Calibri"/>
      </rPr>
      <t>Nota</t>
    </r>
    <r>
      <rPr>
        <vertAlign val="superscript"/>
        <sz val="10"/>
        <color theme="1"/>
        <rFont val="Calibri"/>
      </rPr>
      <t>2</t>
    </r>
    <r>
      <rPr>
        <sz val="10"/>
        <color theme="1"/>
        <rFont val="Calibri"/>
      </rPr>
      <t>: Em se tratando de benefícios legalmente previstos, os valores a serem pagos à Contratada serão  condicionados à comprovação de que a empresa, de fato, quitou sua parcela de custeio do benefício a que está obrigada e tão somente referente aos empregados beneficiários;</t>
    </r>
  </si>
  <si>
    <t>Nota3: Em se tratando de auxílio-transporte, ou outros valores a título de benefício, os valores a serem medidos e pagos à Contratada considerão apenas os quantitativos efetivamente devidos/executados no período de aferição/faturamento;</t>
  </si>
  <si>
    <r>
      <rPr>
        <sz val="10"/>
        <color theme="1"/>
        <rFont val="Calibri"/>
      </rPr>
      <t>Nota</t>
    </r>
    <r>
      <rPr>
        <vertAlign val="superscript"/>
        <sz val="10"/>
        <color theme="1"/>
        <rFont val="Calibri"/>
      </rPr>
      <t>4</t>
    </r>
    <r>
      <rPr>
        <sz val="10"/>
        <color theme="1"/>
        <rFont val="Calibri"/>
      </rPr>
      <t>: Considerou-se, para fins de estimativa do valor da contratação, o regime de tributação pelo Lucro Real, em conformidade com o disposto nas Leis nº 9.430/1996, 9.718/1998 e 12.814/2013;</t>
    </r>
  </si>
  <si>
    <t>Nota5: Em eventual prorrogação do Contrato, os custos não renováveis já pagos ou amortizados no primeiro ano da contratação serão eliminados e/ou reduzidos, em conformidade com o disposto no item 9, Anexo IX, da Instrução Normativa SEGES/MP nº 05, de 2017​.</t>
  </si>
  <si>
    <t>Nota6: Na ausência de Convenção Coletiva de Trabalho (CCT) específica para a mão de obra objeto da presente contratação utilizou-se a média dos salários encontrados em processos de licitação análogos, resguardada a proporcionalidade em relação à carga horária</t>
  </si>
  <si>
    <t>Uniformes</t>
  </si>
  <si>
    <t>Item</t>
  </si>
  <si>
    <t>Descrição da Peça do Uniforme</t>
  </si>
  <si>
    <t>Unidade</t>
  </si>
  <si>
    <t>Quant. Anual Estimada</t>
  </si>
  <si>
    <t>Custo Unit. Estimado (R$)</t>
  </si>
  <si>
    <t>Custo Total Estimado (R$)</t>
  </si>
  <si>
    <t>Crachá, c/ foto, nome, cargo/função, CPF e emblema da empresa, c/ presilha e/ou cordão</t>
  </si>
  <si>
    <t>Custo Anual Estimado c/ Uniformes</t>
  </si>
  <si>
    <t>Quantidade Estimada de Profissionais</t>
  </si>
  <si>
    <t>Custo Anual Estimado c/ Uniformes, por Profissional (R$)</t>
  </si>
  <si>
    <t>Custo Mensal Estimado c/ Uniformes, por Profissional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</si>
</sst>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;[Red]\-&quot;R$&quot;#,##0.00"/>
    <numFmt numFmtId="165" formatCode="&quot;R$&quot;\ #,##0.00"/>
    <numFmt numFmtId="166" formatCode="0.000%"/>
    <numFmt numFmtId="167" formatCode="[$R$ -416]#,##0.00"/>
  </numFmts>
  <fonts count="10">
    <font>
      <sz val="11"/>
      <color theme="1"/>
      <name val="Calibri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rgb="FFFF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vertAlign val="superscript"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Font="1"/>
    <xf numFmtId="165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6" fillId="0" borderId="0" xfId="0" applyNumberFormat="1" applyFont="1"/>
    <xf numFmtId="165" fontId="1" fillId="0" borderId="1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0</xdr:row>
      <xdr:rowOff>85725</xdr:rowOff>
    </xdr:from>
    <xdr:ext cx="704850" cy="771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838200</xdr:colOff>
      <xdr:row>0</xdr:row>
      <xdr:rowOff>85725</xdr:rowOff>
    </xdr:from>
    <xdr:ext cx="800100" cy="771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3524250</xdr:colOff>
      <xdr:row>0</xdr:row>
      <xdr:rowOff>133350</xdr:rowOff>
    </xdr:from>
    <xdr:ext cx="800100" cy="723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workbookViewId="0">
      <selection sqref="A1:I1"/>
    </sheetView>
  </sheetViews>
  <sheetFormatPr defaultColWidth="14.42578125" defaultRowHeight="15" customHeight="1"/>
  <cols>
    <col min="1" max="1" width="5.85546875" customWidth="1"/>
    <col min="2" max="2" width="26.85546875" customWidth="1"/>
    <col min="3" max="9" width="11.85546875" customWidth="1"/>
    <col min="10" max="10" width="8" customWidth="1"/>
    <col min="11" max="11" width="15.42578125" customWidth="1"/>
    <col min="12" max="12" width="9.85546875" customWidth="1"/>
    <col min="13" max="26" width="8.85546875" customWidth="1"/>
  </cols>
  <sheetData>
    <row r="1" spans="1:26" ht="69.75" customHeight="1">
      <c r="A1" s="53"/>
      <c r="B1" s="54"/>
      <c r="C1" s="54"/>
      <c r="D1" s="54"/>
      <c r="E1" s="54"/>
      <c r="F1" s="54"/>
      <c r="G1" s="54"/>
      <c r="H1" s="54"/>
      <c r="I1" s="54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55" t="s">
        <v>0</v>
      </c>
      <c r="B2" s="54"/>
      <c r="C2" s="54"/>
      <c r="D2" s="54"/>
      <c r="E2" s="54"/>
      <c r="F2" s="54"/>
      <c r="G2" s="54"/>
      <c r="H2" s="54"/>
      <c r="I2" s="5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55" t="s">
        <v>1</v>
      </c>
      <c r="B3" s="54"/>
      <c r="C3" s="54"/>
      <c r="D3" s="54"/>
      <c r="E3" s="54"/>
      <c r="F3" s="54"/>
      <c r="G3" s="54"/>
      <c r="H3" s="54"/>
      <c r="I3" s="5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5" t="s">
        <v>2</v>
      </c>
      <c r="B4" s="54"/>
      <c r="C4" s="54"/>
      <c r="D4" s="54"/>
      <c r="E4" s="54"/>
      <c r="F4" s="54"/>
      <c r="G4" s="54"/>
      <c r="H4" s="54"/>
      <c r="I4" s="5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55" t="s">
        <v>3</v>
      </c>
      <c r="B5" s="54"/>
      <c r="C5" s="54"/>
      <c r="D5" s="54"/>
      <c r="E5" s="54"/>
      <c r="F5" s="54"/>
      <c r="G5" s="54"/>
      <c r="H5" s="54"/>
      <c r="I5" s="5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6"/>
      <c r="B6" s="57"/>
      <c r="C6" s="57"/>
      <c r="D6" s="57"/>
      <c r="E6" s="57"/>
      <c r="F6" s="57"/>
      <c r="G6" s="57"/>
      <c r="H6" s="57"/>
      <c r="I6" s="57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8" t="s">
        <v>4</v>
      </c>
      <c r="B7" s="52"/>
      <c r="C7" s="52"/>
      <c r="D7" s="52"/>
      <c r="E7" s="52"/>
      <c r="F7" s="52"/>
      <c r="G7" s="52"/>
      <c r="H7" s="52"/>
      <c r="I7" s="5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1">
      <c r="A8" s="49" t="s">
        <v>5</v>
      </c>
      <c r="B8" s="50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6" t="s">
        <v>13</v>
      </c>
      <c r="B9" s="6" t="str">
        <f>Interprete!D11</f>
        <v>Intérprete de Libras</v>
      </c>
      <c r="C9" s="6" t="str">
        <f>Interprete!D9</f>
        <v>2614-25</v>
      </c>
      <c r="D9" s="7">
        <f>Interprete!D93</f>
        <v>0</v>
      </c>
      <c r="E9" s="6">
        <v>1</v>
      </c>
      <c r="F9" s="7">
        <f>D9*E9</f>
        <v>0</v>
      </c>
      <c r="G9" s="6">
        <v>8</v>
      </c>
      <c r="H9" s="7">
        <f>F9*G9</f>
        <v>0</v>
      </c>
      <c r="I9" s="7">
        <f>12*H9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51" t="s">
        <v>14</v>
      </c>
      <c r="B10" s="52"/>
      <c r="C10" s="52"/>
      <c r="D10" s="52"/>
      <c r="E10" s="52"/>
      <c r="F10" s="52"/>
      <c r="G10" s="50"/>
      <c r="H10" s="8">
        <f>SUM(H9)</f>
        <v>0</v>
      </c>
      <c r="I10" s="8">
        <f>H10*12</f>
        <v>0</v>
      </c>
      <c r="J10" s="3"/>
      <c r="K10" s="9"/>
      <c r="L10" s="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9">
    <mergeCell ref="A8:B8"/>
    <mergeCell ref="A10:G10"/>
    <mergeCell ref="A1:I1"/>
    <mergeCell ref="A2:I2"/>
    <mergeCell ref="A3:I3"/>
    <mergeCell ref="A4:I4"/>
    <mergeCell ref="A5:I5"/>
    <mergeCell ref="A6:I6"/>
    <mergeCell ref="A7:I7"/>
  </mergeCells>
  <printOptions horizontalCentered="1"/>
  <pageMargins left="0.511811024" right="0.511811024" top="0.78740157499999996" bottom="0.78740157499999996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sqref="A1:D1"/>
    </sheetView>
  </sheetViews>
  <sheetFormatPr defaultColWidth="14.42578125" defaultRowHeight="15" customHeight="1"/>
  <cols>
    <col min="1" max="1" width="3.85546875" customWidth="1"/>
    <col min="2" max="4" width="35.85546875" customWidth="1"/>
    <col min="5" max="5" width="4.85546875" customWidth="1"/>
    <col min="6" max="6" width="29.28515625" customWidth="1"/>
    <col min="7" max="7" width="14.85546875" customWidth="1"/>
    <col min="8" max="26" width="8.85546875" customWidth="1"/>
  </cols>
  <sheetData>
    <row r="1" spans="1:26" ht="69.75" customHeight="1">
      <c r="A1" s="53"/>
      <c r="B1" s="54"/>
      <c r="C1" s="54"/>
      <c r="D1" s="5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>
      <c r="A2" s="55" t="s">
        <v>0</v>
      </c>
      <c r="B2" s="54"/>
      <c r="C2" s="54"/>
      <c r="D2" s="5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55" t="s">
        <v>1</v>
      </c>
      <c r="B3" s="54"/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55" t="s">
        <v>2</v>
      </c>
      <c r="B4" s="54"/>
      <c r="C4" s="54"/>
      <c r="D4" s="5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55" t="s">
        <v>3</v>
      </c>
      <c r="B5" s="54"/>
      <c r="C5" s="54"/>
      <c r="D5" s="5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56"/>
      <c r="B6" s="57"/>
      <c r="C6" s="57"/>
      <c r="D6" s="5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58" t="s">
        <v>15</v>
      </c>
      <c r="B7" s="52"/>
      <c r="C7" s="52"/>
      <c r="D7" s="5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6">
        <v>1</v>
      </c>
      <c r="B8" s="60" t="s">
        <v>5</v>
      </c>
      <c r="C8" s="50"/>
      <c r="D8" s="6" t="s">
        <v>16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6">
        <v>2</v>
      </c>
      <c r="B9" s="60" t="s">
        <v>17</v>
      </c>
      <c r="C9" s="50"/>
      <c r="D9" s="6" t="s">
        <v>18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6">
        <v>3</v>
      </c>
      <c r="B10" s="60" t="s">
        <v>19</v>
      </c>
      <c r="C10" s="50"/>
      <c r="D10" s="12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6">
        <v>4</v>
      </c>
      <c r="B11" s="60" t="s">
        <v>20</v>
      </c>
      <c r="C11" s="50"/>
      <c r="D11" s="6" t="s">
        <v>21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6">
        <v>5</v>
      </c>
      <c r="B12" s="60" t="s">
        <v>22</v>
      </c>
      <c r="C12" s="50"/>
      <c r="D12" s="6" t="s">
        <v>23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6">
        <v>6</v>
      </c>
      <c r="B13" s="60" t="s">
        <v>24</v>
      </c>
      <c r="C13" s="50"/>
      <c r="D13" s="6" t="s">
        <v>25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6">
        <v>7</v>
      </c>
      <c r="B14" s="60" t="s">
        <v>26</v>
      </c>
      <c r="C14" s="50"/>
      <c r="D14" s="6" t="s">
        <v>25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49" t="s">
        <v>27</v>
      </c>
      <c r="B15" s="52"/>
      <c r="C15" s="52"/>
      <c r="D15" s="5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13">
        <v>1</v>
      </c>
      <c r="B16" s="13" t="s">
        <v>28</v>
      </c>
      <c r="C16" s="13" t="s">
        <v>29</v>
      </c>
      <c r="D16" s="13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6" t="s">
        <v>31</v>
      </c>
      <c r="B17" s="14" t="s">
        <v>32</v>
      </c>
      <c r="C17" s="15">
        <v>1</v>
      </c>
      <c r="D17" s="16">
        <v>0</v>
      </c>
      <c r="E17" s="11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1" t="s">
        <v>33</v>
      </c>
      <c r="B18" s="52"/>
      <c r="C18" s="50"/>
      <c r="D18" s="8">
        <f>SUM(D17)</f>
        <v>0</v>
      </c>
      <c r="E18" s="11"/>
      <c r="F18" s="1"/>
      <c r="G18" s="1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49" t="s">
        <v>34</v>
      </c>
      <c r="B19" s="52"/>
      <c r="C19" s="52"/>
      <c r="D19" s="50"/>
      <c r="E19" s="11"/>
      <c r="F19" s="1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1" t="s">
        <v>35</v>
      </c>
      <c r="B20" s="52"/>
      <c r="C20" s="52"/>
      <c r="D20" s="50"/>
      <c r="E20" s="11"/>
      <c r="F20" s="1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3" t="s">
        <v>36</v>
      </c>
      <c r="B21" s="13" t="s">
        <v>37</v>
      </c>
      <c r="C21" s="13" t="s">
        <v>38</v>
      </c>
      <c r="D21" s="13" t="s">
        <v>30</v>
      </c>
      <c r="E21" s="11"/>
      <c r="F21" s="1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6" t="s">
        <v>31</v>
      </c>
      <c r="B22" s="14" t="s">
        <v>39</v>
      </c>
      <c r="C22" s="19">
        <f t="shared" ref="C22:C23" si="0">1/12</f>
        <v>8.3333333333333329E-2</v>
      </c>
      <c r="D22" s="20">
        <f t="shared" ref="D22:D24" si="1">ROUND(C22*$D$18,2)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 customHeight="1">
      <c r="A23" s="6" t="s">
        <v>40</v>
      </c>
      <c r="B23" s="21" t="s">
        <v>41</v>
      </c>
      <c r="C23" s="19">
        <f t="shared" si="0"/>
        <v>8.3333333333333329E-2</v>
      </c>
      <c r="D23" s="20">
        <f t="shared" si="1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6" t="s">
        <v>42</v>
      </c>
      <c r="B24" s="14" t="s">
        <v>43</v>
      </c>
      <c r="C24" s="19">
        <f>1/3*1/12</f>
        <v>2.7777777777777776E-2</v>
      </c>
      <c r="D24" s="20">
        <f t="shared" si="1"/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customHeight="1">
      <c r="A25" s="63" t="s">
        <v>33</v>
      </c>
      <c r="B25" s="52"/>
      <c r="C25" s="50"/>
      <c r="D25" s="20">
        <f>SUM(D22:D24)</f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1" t="s">
        <v>44</v>
      </c>
      <c r="B26" s="52"/>
      <c r="C26" s="52"/>
      <c r="D26" s="5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3" t="s">
        <v>45</v>
      </c>
      <c r="B27" s="13" t="s">
        <v>46</v>
      </c>
      <c r="C27" s="13" t="s">
        <v>38</v>
      </c>
      <c r="D27" s="13" t="s">
        <v>30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6" t="s">
        <v>31</v>
      </c>
      <c r="B28" s="21" t="s">
        <v>47</v>
      </c>
      <c r="C28" s="19">
        <v>0.2</v>
      </c>
      <c r="D28" s="7">
        <f t="shared" ref="D28:D35" si="2">ROUND(C28*($D$18+$D$25),2)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6" t="s">
        <v>40</v>
      </c>
      <c r="B29" s="21" t="s">
        <v>48</v>
      </c>
      <c r="C29" s="19">
        <v>2.5000000000000001E-2</v>
      </c>
      <c r="D29" s="7">
        <f t="shared" si="2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6" t="s">
        <v>42</v>
      </c>
      <c r="B30" s="21" t="s">
        <v>49</v>
      </c>
      <c r="C30" s="19">
        <f>0.01*G32*G33</f>
        <v>0.03</v>
      </c>
      <c r="D30" s="7">
        <f t="shared" si="2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" customHeight="1">
      <c r="A31" s="6" t="s">
        <v>50</v>
      </c>
      <c r="B31" s="21" t="s">
        <v>51</v>
      </c>
      <c r="C31" s="19">
        <v>1.4999999999999999E-2</v>
      </c>
      <c r="D31" s="7">
        <f t="shared" si="2"/>
        <v>0</v>
      </c>
      <c r="E31" s="11"/>
      <c r="F31" s="64" t="s">
        <v>52</v>
      </c>
      <c r="G31" s="6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6" t="s">
        <v>53</v>
      </c>
      <c r="B32" s="21" t="s">
        <v>54</v>
      </c>
      <c r="C32" s="19">
        <v>0.01</v>
      </c>
      <c r="D32" s="7">
        <f t="shared" si="2"/>
        <v>0</v>
      </c>
      <c r="E32" s="11"/>
      <c r="F32" s="23" t="s">
        <v>55</v>
      </c>
      <c r="G32" s="24">
        <v>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6" t="s">
        <v>56</v>
      </c>
      <c r="B33" s="21" t="s">
        <v>57</v>
      </c>
      <c r="C33" s="19">
        <v>6.0000000000000001E-3</v>
      </c>
      <c r="D33" s="7">
        <f t="shared" si="2"/>
        <v>0</v>
      </c>
      <c r="E33" s="11"/>
      <c r="F33" s="25" t="s">
        <v>58</v>
      </c>
      <c r="G33" s="26">
        <v>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6" t="s">
        <v>59</v>
      </c>
      <c r="B34" s="21" t="s">
        <v>60</v>
      </c>
      <c r="C34" s="19">
        <v>2E-3</v>
      </c>
      <c r="D34" s="7">
        <f t="shared" si="2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6" t="s">
        <v>61</v>
      </c>
      <c r="B35" s="21" t="s">
        <v>62</v>
      </c>
      <c r="C35" s="19">
        <v>0.08</v>
      </c>
      <c r="D35" s="7">
        <f t="shared" si="2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63" t="s">
        <v>33</v>
      </c>
      <c r="B36" s="50"/>
      <c r="C36" s="19">
        <f t="shared" ref="C36:D36" si="3">SUM(C28:C35)</f>
        <v>0.36800000000000005</v>
      </c>
      <c r="D36" s="7">
        <f t="shared" si="3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66" t="s">
        <v>63</v>
      </c>
      <c r="B37" s="52"/>
      <c r="C37" s="52"/>
      <c r="D37" s="50"/>
      <c r="E37" s="11"/>
      <c r="F37" s="27"/>
      <c r="G37" s="2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3" t="s">
        <v>64</v>
      </c>
      <c r="B38" s="13" t="s">
        <v>65</v>
      </c>
      <c r="C38" s="13" t="s">
        <v>29</v>
      </c>
      <c r="D38" s="13" t="s">
        <v>30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6" t="s">
        <v>31</v>
      </c>
      <c r="B39" s="14" t="s">
        <v>66</v>
      </c>
      <c r="C39" s="6">
        <v>44</v>
      </c>
      <c r="D39" s="7">
        <f>ROUND(C39*(G43)-0.06*D17,2)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6" t="s">
        <v>40</v>
      </c>
      <c r="B40" s="14"/>
      <c r="C40" s="6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6" t="s">
        <v>42</v>
      </c>
      <c r="B41" s="14"/>
      <c r="C41" s="6"/>
      <c r="D41" s="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" customHeight="1">
      <c r="A42" s="6" t="s">
        <v>50</v>
      </c>
      <c r="B42" s="14"/>
      <c r="C42" s="15"/>
      <c r="D42" s="7"/>
      <c r="E42" s="17"/>
      <c r="F42" s="64" t="s">
        <v>67</v>
      </c>
      <c r="G42" s="6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6" t="s">
        <v>53</v>
      </c>
      <c r="B43" s="14"/>
      <c r="C43" s="6"/>
      <c r="D43" s="7"/>
      <c r="E43" s="17"/>
      <c r="F43" s="25" t="s">
        <v>68</v>
      </c>
      <c r="G43" s="29"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6"/>
      <c r="B44" s="14"/>
      <c r="C44" s="6"/>
      <c r="D44" s="7"/>
      <c r="E44" s="17"/>
      <c r="F44" s="64" t="s">
        <v>69</v>
      </c>
      <c r="G44" s="6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6"/>
      <c r="B45" s="14"/>
      <c r="C45" s="6"/>
      <c r="D45" s="7"/>
      <c r="E45" s="17"/>
      <c r="F45" s="23" t="s">
        <v>70</v>
      </c>
      <c r="G45" s="30"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63" t="s">
        <v>33</v>
      </c>
      <c r="B46" s="52"/>
      <c r="C46" s="50"/>
      <c r="D46" s="7">
        <f>SUM(D39:D45)</f>
        <v>0</v>
      </c>
      <c r="E46" s="17"/>
      <c r="F46" s="25" t="s">
        <v>71</v>
      </c>
      <c r="G46" s="31">
        <f>G45*1%</f>
        <v>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1" t="s">
        <v>72</v>
      </c>
      <c r="B47" s="52"/>
      <c r="C47" s="52"/>
      <c r="D47" s="50"/>
      <c r="E47" s="17"/>
      <c r="F47" s="64" t="s">
        <v>73</v>
      </c>
      <c r="G47" s="6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3">
        <v>2</v>
      </c>
      <c r="B48" s="51" t="s">
        <v>74</v>
      </c>
      <c r="C48" s="50"/>
      <c r="D48" s="13" t="s">
        <v>30</v>
      </c>
      <c r="E48" s="17"/>
      <c r="F48" s="23"/>
      <c r="G48" s="3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6" t="s">
        <v>36</v>
      </c>
      <c r="B49" s="60" t="s">
        <v>75</v>
      </c>
      <c r="C49" s="50"/>
      <c r="D49" s="7">
        <f>D25</f>
        <v>0</v>
      </c>
      <c r="E49" s="17"/>
      <c r="F49" s="25"/>
      <c r="G49" s="3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6" t="s">
        <v>45</v>
      </c>
      <c r="B50" s="60" t="s">
        <v>46</v>
      </c>
      <c r="C50" s="50"/>
      <c r="D50" s="7">
        <f>D36</f>
        <v>0</v>
      </c>
      <c r="E50" s="17"/>
      <c r="F50" s="22" t="s">
        <v>76</v>
      </c>
      <c r="G50" s="3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 customHeight="1">
      <c r="A51" s="6" t="s">
        <v>64</v>
      </c>
      <c r="B51" s="60" t="s">
        <v>65</v>
      </c>
      <c r="C51" s="50"/>
      <c r="D51" s="7">
        <f>D46</f>
        <v>0</v>
      </c>
      <c r="E51" s="11"/>
      <c r="F51" s="25" t="s">
        <v>77</v>
      </c>
      <c r="G51" s="29">
        <v>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" customHeight="1">
      <c r="A52" s="51" t="s">
        <v>33</v>
      </c>
      <c r="B52" s="52"/>
      <c r="C52" s="50"/>
      <c r="D52" s="8">
        <f>SUM(D49:D51)</f>
        <v>0</v>
      </c>
      <c r="E52" s="11"/>
      <c r="F52" s="34" t="s">
        <v>78</v>
      </c>
      <c r="G52" s="3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 customHeight="1">
      <c r="A53" s="67" t="s">
        <v>79</v>
      </c>
      <c r="B53" s="52"/>
      <c r="C53" s="52"/>
      <c r="D53" s="50"/>
      <c r="E53" s="11"/>
      <c r="F53" s="23" t="s">
        <v>80</v>
      </c>
      <c r="G53" s="36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3">
        <v>3</v>
      </c>
      <c r="B54" s="13" t="s">
        <v>81</v>
      </c>
      <c r="C54" s="13" t="s">
        <v>38</v>
      </c>
      <c r="D54" s="13" t="s">
        <v>30</v>
      </c>
      <c r="E54" s="11"/>
      <c r="F54" s="34" t="s">
        <v>82</v>
      </c>
      <c r="G54" s="3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6" t="s">
        <v>31</v>
      </c>
      <c r="B55" s="14" t="s">
        <v>83</v>
      </c>
      <c r="C55" s="37">
        <f>0.05*(1/12)</f>
        <v>4.1666666666666666E-3</v>
      </c>
      <c r="D55" s="20">
        <f t="shared" ref="D55:D58" si="4">ROUND(C55*($D$18+$D$25),2)</f>
        <v>0</v>
      </c>
      <c r="E55" s="11"/>
      <c r="F55" s="38" t="s">
        <v>84</v>
      </c>
      <c r="G55" s="36"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6" t="s">
        <v>40</v>
      </c>
      <c r="B56" s="14" t="s">
        <v>85</v>
      </c>
      <c r="C56" s="37">
        <f>C35*C55</f>
        <v>3.3333333333333332E-4</v>
      </c>
      <c r="D56" s="20">
        <f t="shared" si="4"/>
        <v>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6" t="s">
        <v>42</v>
      </c>
      <c r="B57" s="14" t="s">
        <v>86</v>
      </c>
      <c r="C57" s="37">
        <f>0.95*(7/30)*(1/12)</f>
        <v>1.847222222222222E-2</v>
      </c>
      <c r="D57" s="20">
        <f t="shared" si="4"/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6" t="s">
        <v>50</v>
      </c>
      <c r="B58" s="14" t="s">
        <v>87</v>
      </c>
      <c r="C58" s="37">
        <f>C36*C57</f>
        <v>6.7977777777777776E-3</v>
      </c>
      <c r="D58" s="20">
        <f t="shared" si="4"/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6" t="s">
        <v>53</v>
      </c>
      <c r="B59" s="14" t="s">
        <v>88</v>
      </c>
      <c r="C59" s="37">
        <f>0.4*C35</f>
        <v>3.2000000000000001E-2</v>
      </c>
      <c r="D59" s="20">
        <f>ROUND(C59*($D$18+$D$25+D55+D57),2)</f>
        <v>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1" t="s">
        <v>33</v>
      </c>
      <c r="B60" s="52"/>
      <c r="C60" s="50"/>
      <c r="D60" s="39">
        <f>SUM(D55:D59)</f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67" t="s">
        <v>89</v>
      </c>
      <c r="B61" s="52"/>
      <c r="C61" s="52"/>
      <c r="D61" s="5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3">
        <v>4</v>
      </c>
      <c r="B62" s="13" t="s">
        <v>90</v>
      </c>
      <c r="C62" s="13" t="s">
        <v>38</v>
      </c>
      <c r="D62" s="13" t="s">
        <v>30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6" t="s">
        <v>31</v>
      </c>
      <c r="B63" s="14" t="s">
        <v>91</v>
      </c>
      <c r="C63" s="37">
        <v>4.0000000000000001E-3</v>
      </c>
      <c r="D63" s="7">
        <f t="shared" ref="D63:D66" si="5">ROUND(C63*($D$18+$D$52+$D$60),2)</f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6" t="s">
        <v>40</v>
      </c>
      <c r="B64" s="14" t="s">
        <v>92</v>
      </c>
      <c r="C64" s="37">
        <f>(1*1/3*30)/30/12</f>
        <v>2.7777777777777776E-2</v>
      </c>
      <c r="D64" s="7">
        <f t="shared" si="5"/>
        <v>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6" t="s">
        <v>42</v>
      </c>
      <c r="B65" s="14" t="s">
        <v>93</v>
      </c>
      <c r="C65" s="37">
        <v>5.9999999999999995E-4</v>
      </c>
      <c r="D65" s="7">
        <f t="shared" si="5"/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6" t="s">
        <v>50</v>
      </c>
      <c r="B66" s="14" t="s">
        <v>94</v>
      </c>
      <c r="C66" s="37">
        <v>5.0000000000000001E-4</v>
      </c>
      <c r="D66" s="7">
        <f t="shared" si="5"/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6" t="s">
        <v>53</v>
      </c>
      <c r="B67" s="14" t="s">
        <v>95</v>
      </c>
      <c r="C67" s="37">
        <v>1E-4</v>
      </c>
      <c r="D67" s="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6" t="s">
        <v>53</v>
      </c>
      <c r="B68" s="14" t="s">
        <v>96</v>
      </c>
      <c r="C68" s="37">
        <v>5.0000000000000001E-4</v>
      </c>
      <c r="D68" s="7">
        <f>ROUND(C68*($D$18+$D$52+$D$60),2)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1" t="s">
        <v>33</v>
      </c>
      <c r="B69" s="52"/>
      <c r="C69" s="50"/>
      <c r="D69" s="8">
        <f>SUM(D63:D68)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67" t="s">
        <v>97</v>
      </c>
      <c r="B70" s="52"/>
      <c r="C70" s="52"/>
      <c r="D70" s="5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3">
        <v>5</v>
      </c>
      <c r="B71" s="51" t="s">
        <v>98</v>
      </c>
      <c r="C71" s="50"/>
      <c r="D71" s="13" t="s">
        <v>30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6" t="s">
        <v>31</v>
      </c>
      <c r="B72" s="60" t="s">
        <v>99</v>
      </c>
      <c r="C72" s="50"/>
      <c r="D72" s="40"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6" t="s">
        <v>40</v>
      </c>
      <c r="B73" s="60"/>
      <c r="C73" s="50"/>
      <c r="D73" s="2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6" t="s">
        <v>42</v>
      </c>
      <c r="B74" s="60"/>
      <c r="C74" s="50"/>
      <c r="D74" s="2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1" t="s">
        <v>33</v>
      </c>
      <c r="B75" s="52"/>
      <c r="C75" s="50"/>
      <c r="D75" s="39">
        <f>SUM(D72:D74)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67" t="s">
        <v>100</v>
      </c>
      <c r="B76" s="52"/>
      <c r="C76" s="52"/>
      <c r="D76" s="5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3">
        <v>6</v>
      </c>
      <c r="B77" s="13" t="s">
        <v>101</v>
      </c>
      <c r="C77" s="13" t="s">
        <v>38</v>
      </c>
      <c r="D77" s="13" t="s">
        <v>30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6" t="s">
        <v>31</v>
      </c>
      <c r="B78" s="21" t="s">
        <v>102</v>
      </c>
      <c r="C78" s="19">
        <v>7.6300000000000007E-2</v>
      </c>
      <c r="D78" s="2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6" t="s">
        <v>40</v>
      </c>
      <c r="B79" s="21" t="s">
        <v>103</v>
      </c>
      <c r="C79" s="19">
        <v>0.05</v>
      </c>
      <c r="D79" s="20" t="s">
        <v>25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6" t="s">
        <v>42</v>
      </c>
      <c r="B80" s="21" t="s">
        <v>104</v>
      </c>
      <c r="C80" s="19">
        <f>SUM(C81:C83)</f>
        <v>0.1225</v>
      </c>
      <c r="D80" s="2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6" t="s">
        <v>105</v>
      </c>
      <c r="B81" s="21" t="s">
        <v>106</v>
      </c>
      <c r="C81" s="19">
        <v>1.6500000000000001E-2</v>
      </c>
      <c r="D81" s="20" t="s">
        <v>25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6" t="s">
        <v>107</v>
      </c>
      <c r="B82" s="21" t="s">
        <v>108</v>
      </c>
      <c r="C82" s="19">
        <v>7.5999999999999998E-2</v>
      </c>
      <c r="D82" s="20" t="s">
        <v>25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6" t="s">
        <v>109</v>
      </c>
      <c r="B83" s="21" t="s">
        <v>110</v>
      </c>
      <c r="C83" s="19">
        <v>0.03</v>
      </c>
      <c r="D83" s="20" t="s">
        <v>25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1" t="s">
        <v>33</v>
      </c>
      <c r="B84" s="50"/>
      <c r="C84" s="19">
        <f>ROUND(((1+C78)/(1-C80-C79)-1),4)</f>
        <v>0.30070000000000002</v>
      </c>
      <c r="D84" s="8">
        <f>ROUND(C84*D91,2)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68" t="s">
        <v>111</v>
      </c>
      <c r="B85" s="52"/>
      <c r="C85" s="52"/>
      <c r="D85" s="5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6" t="s">
        <v>31</v>
      </c>
      <c r="B86" s="60" t="s">
        <v>27</v>
      </c>
      <c r="C86" s="50"/>
      <c r="D86" s="7">
        <f>D18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6" t="s">
        <v>40</v>
      </c>
      <c r="B87" s="60" t="s">
        <v>112</v>
      </c>
      <c r="C87" s="50"/>
      <c r="D87" s="7">
        <f>D52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6" t="s">
        <v>42</v>
      </c>
      <c r="B88" s="60" t="s">
        <v>79</v>
      </c>
      <c r="C88" s="50"/>
      <c r="D88" s="7">
        <f>D60</f>
        <v>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 customHeight="1">
      <c r="A89" s="6" t="s">
        <v>50</v>
      </c>
      <c r="B89" s="60" t="s">
        <v>89</v>
      </c>
      <c r="C89" s="50"/>
      <c r="D89" s="7">
        <f>D69</f>
        <v>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6" t="s">
        <v>53</v>
      </c>
      <c r="B90" s="60" t="s">
        <v>97</v>
      </c>
      <c r="C90" s="50"/>
      <c r="D90" s="7">
        <f>D75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 customHeight="1">
      <c r="A91" s="51" t="s">
        <v>113</v>
      </c>
      <c r="B91" s="52"/>
      <c r="C91" s="50"/>
      <c r="D91" s="7">
        <f>SUM(D86:D90)</f>
        <v>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6" t="s">
        <v>56</v>
      </c>
      <c r="B92" s="60" t="s">
        <v>100</v>
      </c>
      <c r="C92" s="50"/>
      <c r="D92" s="7">
        <f>D84</f>
        <v>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1" t="s">
        <v>114</v>
      </c>
      <c r="B93" s="52"/>
      <c r="C93" s="50"/>
      <c r="D93" s="8">
        <f>SUM(D91:D92)</f>
        <v>0</v>
      </c>
      <c r="E93" s="11"/>
      <c r="F93" s="28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>
      <c r="A94" s="61" t="s">
        <v>115</v>
      </c>
      <c r="B94" s="62"/>
      <c r="C94" s="62"/>
      <c r="D94" s="62"/>
      <c r="E94" s="11"/>
      <c r="F94" s="4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59" t="s">
        <v>116</v>
      </c>
      <c r="B95" s="54"/>
      <c r="C95" s="54"/>
      <c r="D95" s="5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9" t="s">
        <v>117</v>
      </c>
      <c r="B96" s="54"/>
      <c r="C96" s="54"/>
      <c r="D96" s="5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>
      <c r="A97" s="59" t="s">
        <v>118</v>
      </c>
      <c r="B97" s="54"/>
      <c r="C97" s="54"/>
      <c r="D97" s="54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42" customHeight="1">
      <c r="A98" s="59" t="s">
        <v>119</v>
      </c>
      <c r="B98" s="54"/>
      <c r="C98" s="54"/>
      <c r="D98" s="5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7" customHeight="1">
      <c r="A99" s="59" t="s">
        <v>120</v>
      </c>
      <c r="B99" s="54"/>
      <c r="C99" s="54"/>
      <c r="D99" s="5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customHeight="1">
      <c r="A100" s="59"/>
      <c r="B100" s="54"/>
      <c r="C100" s="54"/>
      <c r="D100" s="5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7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7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2.75" customHeight="1"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mergeCells count="61">
    <mergeCell ref="A84:B84"/>
    <mergeCell ref="A85:D85"/>
    <mergeCell ref="B86:C86"/>
    <mergeCell ref="B87:C87"/>
    <mergeCell ref="B88:C88"/>
    <mergeCell ref="B72:C72"/>
    <mergeCell ref="B73:C73"/>
    <mergeCell ref="B74:C74"/>
    <mergeCell ref="A75:C75"/>
    <mergeCell ref="A76:D76"/>
    <mergeCell ref="A61:D61"/>
    <mergeCell ref="A60:C60"/>
    <mergeCell ref="A69:C69"/>
    <mergeCell ref="A70:D70"/>
    <mergeCell ref="B71:C71"/>
    <mergeCell ref="B49:C49"/>
    <mergeCell ref="B50:C50"/>
    <mergeCell ref="B51:C51"/>
    <mergeCell ref="A52:C52"/>
    <mergeCell ref="A53:D53"/>
    <mergeCell ref="F44:G44"/>
    <mergeCell ref="A46:C46"/>
    <mergeCell ref="A47:D47"/>
    <mergeCell ref="F47:G47"/>
    <mergeCell ref="B48:C48"/>
    <mergeCell ref="A26:D26"/>
    <mergeCell ref="F31:G31"/>
    <mergeCell ref="A36:B36"/>
    <mergeCell ref="A37:D37"/>
    <mergeCell ref="F42:G42"/>
    <mergeCell ref="A15:D15"/>
    <mergeCell ref="A18:C18"/>
    <mergeCell ref="A19:D19"/>
    <mergeCell ref="A20:D20"/>
    <mergeCell ref="A25:C25"/>
    <mergeCell ref="A94:D94"/>
    <mergeCell ref="A95:D95"/>
    <mergeCell ref="A1:D1"/>
    <mergeCell ref="A2:D2"/>
    <mergeCell ref="A3:D3"/>
    <mergeCell ref="A4:D4"/>
    <mergeCell ref="A5:D5"/>
    <mergeCell ref="A6:D6"/>
    <mergeCell ref="A7:D7"/>
    <mergeCell ref="B8:C8"/>
    <mergeCell ref="B9:C9"/>
    <mergeCell ref="B10:C10"/>
    <mergeCell ref="B11:C11"/>
    <mergeCell ref="B12:C12"/>
    <mergeCell ref="B13:C13"/>
    <mergeCell ref="B14:C14"/>
    <mergeCell ref="B89:C89"/>
    <mergeCell ref="B90:C90"/>
    <mergeCell ref="A91:C91"/>
    <mergeCell ref="B92:C92"/>
    <mergeCell ref="A93:C93"/>
    <mergeCell ref="A96:D96"/>
    <mergeCell ref="A97:D97"/>
    <mergeCell ref="A98:D98"/>
    <mergeCell ref="A99:D99"/>
    <mergeCell ref="A100:D100"/>
  </mergeCells>
  <printOptions horizontalCentered="1"/>
  <pageMargins left="0.25" right="0.25" top="0.75" bottom="0.75" header="0" footer="0"/>
  <pageSetup paperSize="9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tabSelected="1" workbookViewId="0">
      <selection sqref="A1:F1"/>
    </sheetView>
  </sheetViews>
  <sheetFormatPr defaultColWidth="14.42578125" defaultRowHeight="15" customHeight="1"/>
  <cols>
    <col min="1" max="1" width="5.85546875" customWidth="1"/>
    <col min="2" max="2" width="65.85546875" customWidth="1"/>
    <col min="3" max="6" width="10.85546875" customWidth="1"/>
    <col min="7" max="26" width="8.85546875" customWidth="1"/>
  </cols>
  <sheetData>
    <row r="1" spans="1:26" ht="69.75" customHeight="1">
      <c r="A1" s="55"/>
      <c r="B1" s="54"/>
      <c r="C1" s="54"/>
      <c r="D1" s="54"/>
      <c r="E1" s="54"/>
      <c r="F1" s="5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>
      <c r="A2" s="55" t="s">
        <v>0</v>
      </c>
      <c r="B2" s="54"/>
      <c r="C2" s="54"/>
      <c r="D2" s="54"/>
      <c r="E2" s="54"/>
      <c r="F2" s="5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55" t="s">
        <v>1</v>
      </c>
      <c r="B3" s="54"/>
      <c r="C3" s="54"/>
      <c r="D3" s="54"/>
      <c r="E3" s="54"/>
      <c r="F3" s="5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55" t="s">
        <v>2</v>
      </c>
      <c r="B4" s="54"/>
      <c r="C4" s="54"/>
      <c r="D4" s="54"/>
      <c r="E4" s="54"/>
      <c r="F4" s="5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55" t="s">
        <v>3</v>
      </c>
      <c r="B5" s="54"/>
      <c r="C5" s="54"/>
      <c r="D5" s="54"/>
      <c r="E5" s="54"/>
      <c r="F5" s="5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71"/>
      <c r="B6" s="57"/>
      <c r="C6" s="57"/>
      <c r="D6" s="57"/>
      <c r="E6" s="57"/>
      <c r="F6" s="5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 customHeight="1">
      <c r="A7" s="68" t="s">
        <v>121</v>
      </c>
      <c r="B7" s="52"/>
      <c r="C7" s="52"/>
      <c r="D7" s="52"/>
      <c r="E7" s="52"/>
      <c r="F7" s="5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42" t="s">
        <v>122</v>
      </c>
      <c r="B8" s="42" t="s">
        <v>123</v>
      </c>
      <c r="C8" s="42" t="s">
        <v>124</v>
      </c>
      <c r="D8" s="42" t="s">
        <v>125</v>
      </c>
      <c r="E8" s="43" t="s">
        <v>126</v>
      </c>
      <c r="F8" s="43" t="s">
        <v>127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44">
        <v>1</v>
      </c>
      <c r="B9" s="45" t="s">
        <v>128</v>
      </c>
      <c r="C9" s="46" t="s">
        <v>124</v>
      </c>
      <c r="D9" s="44">
        <v>8</v>
      </c>
      <c r="E9" s="47">
        <v>0</v>
      </c>
      <c r="F9" s="7">
        <f>D9*E9</f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44">
        <v>2</v>
      </c>
      <c r="B10" s="45"/>
      <c r="C10" s="46"/>
      <c r="D10" s="44"/>
      <c r="E10" s="48"/>
      <c r="F10" s="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69" t="s">
        <v>129</v>
      </c>
      <c r="B11" s="52"/>
      <c r="C11" s="52"/>
      <c r="D11" s="52"/>
      <c r="E11" s="50"/>
      <c r="F11" s="7">
        <f>SUM(F9:F10)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69" t="s">
        <v>130</v>
      </c>
      <c r="B12" s="52"/>
      <c r="C12" s="52"/>
      <c r="D12" s="52"/>
      <c r="E12" s="50"/>
      <c r="F12" s="15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70" t="s">
        <v>131</v>
      </c>
      <c r="B13" s="52"/>
      <c r="C13" s="52"/>
      <c r="D13" s="52"/>
      <c r="E13" s="50"/>
      <c r="F13" s="7">
        <f>ROUND(F11/F12,2)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66" t="s">
        <v>132</v>
      </c>
      <c r="B14" s="52"/>
      <c r="C14" s="52"/>
      <c r="D14" s="52"/>
      <c r="E14" s="50"/>
      <c r="F14" s="8">
        <f>ROUND(F13/12,2)</f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0" customHeight="1">
      <c r="A15" s="59"/>
      <c r="B15" s="54"/>
      <c r="C15" s="54"/>
      <c r="D15" s="54"/>
      <c r="E15" s="54"/>
      <c r="F15" s="5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0" customHeight="1">
      <c r="A16" s="59"/>
      <c r="B16" s="54"/>
      <c r="C16" s="54"/>
      <c r="D16" s="54"/>
      <c r="E16" s="54"/>
      <c r="F16" s="5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</sheetData>
  <mergeCells count="13">
    <mergeCell ref="A16:F16"/>
    <mergeCell ref="A1:F1"/>
    <mergeCell ref="A2:F2"/>
    <mergeCell ref="A3:F3"/>
    <mergeCell ref="A4:F4"/>
    <mergeCell ref="A5:F5"/>
    <mergeCell ref="A6:F6"/>
    <mergeCell ref="A7:F7"/>
    <mergeCell ref="A11:E11"/>
    <mergeCell ref="A12:E12"/>
    <mergeCell ref="A13:E13"/>
    <mergeCell ref="A14:E14"/>
    <mergeCell ref="A15:F15"/>
  </mergeCells>
  <printOptions horizontalCentered="1"/>
  <pageMargins left="0.75" right="0.75" top="0.7" bottom="0.7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Interprete</vt:lpstr>
      <vt:lpstr>Uniformes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 Mont'Alverne Monteiro</dc:creator>
  <cp:lastModifiedBy>Geane</cp:lastModifiedBy>
  <dcterms:created xsi:type="dcterms:W3CDTF">2017-08-08T15:20:51Z</dcterms:created>
  <dcterms:modified xsi:type="dcterms:W3CDTF">2024-01-23T15:37:58Z</dcterms:modified>
</cp:coreProperties>
</file>