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rvente de Limpeza" sheetId="1" r:id="rId4"/>
    <sheet state="visible" name="Encarregado" sheetId="2" r:id="rId5"/>
    <sheet state="visible" name="Jardineiro" sheetId="3" r:id="rId6"/>
    <sheet state="visible" name="Aux. de Carga e Descarga" sheetId="4" r:id="rId7"/>
    <sheet state="visible" name="Aux. Administrativo II" sheetId="5" r:id="rId8"/>
    <sheet state="visible" name="Recepcionista" sheetId="6" r:id="rId9"/>
    <sheet state="visible" name="Motoristas " sheetId="7" r:id="rId10"/>
    <sheet state="visible" name="HORAS NOTURNAS - VALOR" sheetId="8" r:id="rId11"/>
    <sheet state="visible" name="Motoristas - Diárias" sheetId="9" r:id="rId12"/>
    <sheet state="visible" name="Horas Noturnas" sheetId="10" r:id="rId13"/>
    <sheet state="visible" name="Equipamentos, Uniformes e EPIs" sheetId="11" r:id="rId14"/>
    <sheet state="visible" name="Complemento de Limpeza" sheetId="12" r:id="rId15"/>
    <sheet state="visible" name="Planilha Resumo" sheetId="13" r:id="rId16"/>
  </sheets>
  <definedNames/>
  <calcPr/>
</workbook>
</file>

<file path=xl/sharedStrings.xml><?xml version="1.0" encoding="utf-8"?>
<sst xmlns="http://schemas.openxmlformats.org/spreadsheetml/2006/main" count="1863" uniqueCount="370">
  <si>
    <t>PLANILHA DE CUSTOS E FORMAÇÃO DE PREÇOS</t>
  </si>
  <si>
    <t>MODELO PARA A CONSOLIDAÇÃO E APRESENTAÇÃO DE PROPOSTAS</t>
  </si>
  <si>
    <t>Com ajustes após publicação da Lei n° 13.467, de 2017; IN 5/17 e IN7/18</t>
  </si>
  <si>
    <t>Dados para composição dos custos referentes a mão de obra</t>
  </si>
  <si>
    <t>Tipo de Serviço (mesmo serviço com características distintas)</t>
  </si>
  <si>
    <t>Servente de Limpeza</t>
  </si>
  <si>
    <t>Classificação Brasileira de Ocupações (CBO)</t>
  </si>
  <si>
    <t>Salário Normativo da Categoria Profissional</t>
  </si>
  <si>
    <t>Categoria Profissional (vinculada à execução contratual)</t>
  </si>
  <si>
    <t>Data-Base da Categoria (dia/mês/ano)</t>
  </si>
  <si>
    <t>Nota 1: Deverá ser elaborado um quadro para cada tipo de serviço.</t>
  </si>
  <si>
    <r>
      <rPr>
        <rFont val="Verdana"/>
        <color theme="1"/>
        <sz val="8.0"/>
      </rPr>
      <t xml:space="preserve">Nota 2: A planilha será calculada considerando o </t>
    </r>
    <r>
      <rPr>
        <rFont val="Verdana"/>
        <b/>
        <color theme="1"/>
        <sz val="8.0"/>
      </rPr>
      <t>valor mensal</t>
    </r>
    <r>
      <rPr>
        <rFont val="Verdana"/>
        <color theme="1"/>
        <sz val="8.0"/>
      </rPr>
      <t xml:space="preserve"> do empregado.</t>
    </r>
  </si>
  <si>
    <t>Módulo 1 - Composição da Remuneração</t>
  </si>
  <si>
    <t>Composição da Remuneração</t>
  </si>
  <si>
    <t>Valor (R$)</t>
  </si>
  <si>
    <t>A</t>
  </si>
  <si>
    <t>Salário-Base</t>
  </si>
  <si>
    <t>B</t>
  </si>
  <si>
    <t>Adicional de Periculosidade</t>
  </si>
  <si>
    <t>C</t>
  </si>
  <si>
    <t>Adicional de Insalubridade</t>
  </si>
  <si>
    <t>D</t>
  </si>
  <si>
    <t>Adicional Noturno</t>
  </si>
  <si>
    <t>E</t>
  </si>
  <si>
    <t>Adicional de Hora Noturna Reduzida</t>
  </si>
  <si>
    <t>F</t>
  </si>
  <si>
    <t>Outros (especificar)</t>
  </si>
  <si>
    <t>Total</t>
  </si>
  <si>
    <r>
      <rPr>
        <rFont val="Verdana"/>
        <color theme="1"/>
        <sz val="8.0"/>
      </rPr>
      <t xml:space="preserve">Nota 1: O Módulo 1 refere-se ao </t>
    </r>
    <r>
      <rPr>
        <rFont val="Verdana"/>
        <b/>
        <color theme="1"/>
        <sz val="8.0"/>
      </rPr>
      <t>valor mensal devido ao empregado</t>
    </r>
    <r>
      <rPr>
        <rFont val="Verdana"/>
        <color theme="1"/>
        <sz val="8.0"/>
      </rPr>
      <t xml:space="preserve"> pela prestação do serviço no período de 12 meses.</t>
    </r>
  </si>
  <si>
    <t>Módulo 2 - Encargos e Benefícios Anuais, Mensais e Diários</t>
  </si>
  <si>
    <t>Nota 1: Como a planilha de custos e formação de preços é calculada mensalmente, provisiona-se proporcionalmente 1/12 (um doze avos) dos valores referentes a gratificação natalina, férias e adicional de férias.</t>
  </si>
  <si>
    <t>Nota 2: O adicional de férias contido no Submódulo 2.1 corresponde a 1/3 (um terço) da remuneração que por sua vez é divido por 12 (doze) conforme Nota 1 acima.</t>
  </si>
  <si>
    <t>Nota 3: Levando em consideração a vigência contratual prevista no art. 57 da Lei nº 8.666, de 23 de junho de 1993, a rubrica férias tem como objetivo principal suprir a necessidade do pagamento das férias remuneradas ao final do contrato de 12 meses. Esta rubrica, quando da prorrogação contratual, torna-se custo não renovável.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</si>
  <si>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</si>
  <si>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</si>
  <si>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</si>
  <si>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</si>
  <si>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</si>
  <si>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</si>
  <si>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</si>
  <si>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</si>
  <si>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</si>
  <si>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</si>
  <si>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</si>
  <si>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</si>
  <si>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SESC ou SESI</t>
  </si>
  <si>
    <t>SENAI - SENAC</t>
  </si>
  <si>
    <t>SEBRAE</t>
  </si>
  <si>
    <t>G</t>
  </si>
  <si>
    <t>INCRA</t>
  </si>
  <si>
    <t>H</t>
  </si>
  <si>
    <t>FGTS</t>
  </si>
  <si>
    <t xml:space="preserve">Total </t>
  </si>
  <si>
    <r>
      <rPr>
        <rFont val="Verdana"/>
        <color theme="1"/>
        <sz val="8.0"/>
      </rPr>
      <t>Nota 1:</t>
    </r>
    <r>
      <rPr>
        <rFont val="Verdana"/>
        <color rgb="FF000000"/>
        <sz val="8.0"/>
      </rPr>
      <t> Os percentuais dos encargos previdenciários, do FGTS e demais contribuições são aqueles estabelecidos pela legislação vigente.</t>
    </r>
  </si>
  <si>
    <r>
      <rPr>
        <rFont val="Verdana"/>
        <color theme="1"/>
        <sz val="8.0"/>
      </rPr>
      <t>Nota 2:</t>
    </r>
    <r>
      <rPr>
        <rFont val="Arial"/>
        <color rgb="FF000000"/>
        <sz val="8.0"/>
      </rPr>
      <t> O SAT a depender do grau de risco do serviço irá variar entre 1%, para risco leve, de 2%, para risco médio, e de 3% de risco grave.</t>
    </r>
  </si>
  <si>
    <t>Nota 3: Esses percentuais incidem sobre o Módulo 1, o Submódulo 2.1.</t>
  </si>
  <si>
    <t>Submódulo 2.3 - Benefícios Mensais e Diários.</t>
  </si>
  <si>
    <t>2.3</t>
  </si>
  <si>
    <t>Benefícios Mensais e Diários</t>
  </si>
  <si>
    <t>Transporte</t>
  </si>
  <si>
    <t>Auxílio-Refeição/Alimentação¹</t>
  </si>
  <si>
    <t>Assistência Médica e Odontológica²</t>
  </si>
  <si>
    <t>Seguro de Vida</t>
  </si>
  <si>
    <t>Nota 1: O valor informado deverá ser o custo real do benefício (descontado o valor eventualmente pago pelo empregado).</t>
  </si>
  <si>
    <t>Nota 2: Observar a previsão dos benefícios contidos em Acordos, Convenções e Dissídios Coletivos de Trabalho e atentar-se ao disposto no art. 6º desta Instrução Normativa.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</si>
  <si>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</si>
  <si>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</si>
  <si>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</si>
  <si>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</si>
  <si>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</si>
  <si>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</si>
  <si>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</si>
  <si>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</si>
  <si>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de GPS, FGTS e outras contribuições sobre o Aviso Prévio Trabalhado</t>
  </si>
  <si>
    <t>Multa do FGTS e contribuição social sobre o Aviso Prévio Trabalhado</t>
  </si>
  <si>
    <t>De acordo com oentendimento do TCU no Acórdão nº 1.186/2017 - Plenário, a Administração "deve estabelecer na minuta docontrato que a parcela mensal a título de aviso prévio trabalhado será no percentual máximo de 1,94% noprimeiro ano, e, em caso de prorrogação do contrato, o percentual máximo dessa parcela será de 0,194% acada ano de prorrogação, a ser incluído por ocasião da formulação do aditivo da prorrogação do contrato,conforme a Lei 12.506/2011" (Enunciado do Boletim de Jurisprudência nº 176/2017).</t>
  </si>
  <si>
    <t>Módulo 4 - Custo de Reposição do Profissional Ausente</t>
  </si>
  <si>
    <t>Nota 1: Os itens que contemplam o módulo 4 se referem ao custo dos dias trabalhados pelo repositor/substituto, quando o empregado alocado na prestação de serviço estiver ausente, conforme as previsões estabelecidas na legislação.</t>
  </si>
  <si>
    <t>Submódulo 4.1 - Ausências Legais</t>
  </si>
  <si>
    <t>4.1</t>
  </si>
  <si>
    <t>Ausências Legais</t>
  </si>
  <si>
    <t>Substituto na cobertura de Férias</t>
  </si>
  <si>
    <t>-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</si>
  <si>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</si>
  <si>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</si>
  <si>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</si>
  <si>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</si>
  <si>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E.1</t>
  </si>
  <si>
    <t>Incidência do módulo 2.2 sob o auxílio maternidade</t>
  </si>
  <si>
    <t>Substituto na cobertura de Doenças</t>
  </si>
  <si>
    <t>Incidência do módulo 2.2 sob ausências legais</t>
  </si>
  <si>
    <t>Submódulo 4.2 - Intrajornada</t>
  </si>
  <si>
    <t>4.2</t>
  </si>
  <si>
    <t>Intrajornada</t>
  </si>
  <si>
    <t>Substituto na cobertura de Intervalo para repouso ou alimentação</t>
  </si>
  <si>
    <t>Quadro-Resumo do Módulo 4 - Custo de Reposição do Profissional Ausente</t>
  </si>
  <si>
    <t>Custo de Reposição do Profissional Ausente</t>
  </si>
  <si>
    <t xml:space="preserve">Substituto nas Ausências Legais </t>
  </si>
  <si>
    <t xml:space="preserve">Substituto na Intrajornada </t>
  </si>
  <si>
    <t>Módulo 5 - Insumos Diversos</t>
  </si>
  <si>
    <t>Insumos Diversos</t>
  </si>
  <si>
    <t>Uniformes</t>
  </si>
  <si>
    <t>Materiais</t>
  </si>
  <si>
    <t>Equipamentos</t>
  </si>
  <si>
    <r>
      <rPr>
        <rFont val="Verdana"/>
        <color theme="1"/>
        <sz val="8.0"/>
      </rPr>
      <t>Nota:</t>
    </r>
    <r>
      <rPr>
        <rFont val="Arial"/>
        <color rgb="FF000000"/>
        <sz val="8.0"/>
      </rPr>
      <t> Valores mensais por empregado.</t>
    </r>
  </si>
  <si>
    <t>Módulo 6 - Custos Indiretos, Tributos e Lucro</t>
  </si>
  <si>
    <t>Custos Indiretos, Tributos e Lucro</t>
  </si>
  <si>
    <t>Custos Indiretos</t>
  </si>
  <si>
    <t>Lucro</t>
  </si>
  <si>
    <t>Tributos</t>
  </si>
  <si>
    <t>BASE DE CÁLCULO - TRIBUTOS</t>
  </si>
  <si>
    <t>C.1. PIS</t>
  </si>
  <si>
    <t>C.2. COFINS</t>
  </si>
  <si>
    <t>C.3. ISS</t>
  </si>
  <si>
    <r>
      <rPr>
        <rFont val="Verdana"/>
        <color theme="1"/>
        <sz val="8.0"/>
      </rPr>
      <t>Nota 1:</t>
    </r>
    <r>
      <rPr>
        <rFont val="Arial"/>
        <color theme="1"/>
        <sz val="8.0"/>
      </rPr>
      <t> Os tributos aplicados são referentes às empresas que trabalham utilizando o regime de Lucro Real, as licitantes que utilizarem o regime de Lucro Presumido devem adequar os percentuais.</t>
    </r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</si>
  <si>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</si>
  <si>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</si>
  <si>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</si>
  <si>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</si>
  <si>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 xml:space="preserve">Valor Total por Empregado </t>
  </si>
  <si>
    <t>Encarregado de Limpeza</t>
  </si>
  <si>
    <r>
      <rPr>
        <rFont val="Verdana"/>
        <color theme="1"/>
        <sz val="8.0"/>
      </rPr>
      <t xml:space="preserve">Nota 2: A planilha será calculada considerando o </t>
    </r>
    <r>
      <rPr>
        <rFont val="Verdana"/>
        <b/>
        <color theme="1"/>
        <sz val="8.0"/>
      </rPr>
      <t>valor mensal</t>
    </r>
    <r>
      <rPr>
        <rFont val="Verdana"/>
        <color theme="1"/>
        <sz val="8.0"/>
      </rPr>
      <t xml:space="preserve"> do empregado.</t>
    </r>
  </si>
  <si>
    <r>
      <rPr>
        <rFont val="Verdana"/>
        <color theme="1"/>
        <sz val="8.0"/>
      </rPr>
      <t xml:space="preserve">Nota 1: O Módulo 1 refere-se ao </t>
    </r>
    <r>
      <rPr>
        <rFont val="Verdana"/>
        <b/>
        <color theme="1"/>
        <sz val="8.0"/>
      </rPr>
      <t>valor mensal devido ao empregado</t>
    </r>
    <r>
      <rPr>
        <rFont val="Verdana"/>
        <color theme="1"/>
        <sz val="8.0"/>
      </rPr>
      <t xml:space="preserve"> pela prestação do serviço no período de 12 meses.</t>
    </r>
  </si>
  <si>
    <r>
      <rPr>
        <rFont val="Verdana"/>
        <color theme="1"/>
        <sz val="8.0"/>
      </rPr>
      <t>Nota 1:</t>
    </r>
    <r>
      <rPr>
        <rFont val="Verdana"/>
        <color rgb="FF000000"/>
        <sz val="8.0"/>
      </rPr>
      <t> Os percentuais dos encargos previdenciários, do FGTS e demais contribuições são aqueles estabelecidos pela legislação vigente.</t>
    </r>
  </si>
  <si>
    <r>
      <rPr>
        <rFont val="Verdana"/>
        <color theme="1"/>
        <sz val="8.0"/>
      </rPr>
      <t>Nota 2:</t>
    </r>
    <r>
      <rPr>
        <rFont val="Arial"/>
        <color rgb="FF000000"/>
        <sz val="8.0"/>
      </rPr>
      <t> O SAT a depender do grau de risco do serviço irá variar entre 1%, para risco leve, de 2%, para risco médio, e de 3% de risco grave.</t>
    </r>
  </si>
  <si>
    <t>Auxílio-Refeição/Alimentação</t>
  </si>
  <si>
    <r>
      <rPr>
        <rFont val="Verdana"/>
        <color theme="1"/>
        <sz val="8.0"/>
      </rPr>
      <t>Nota:</t>
    </r>
    <r>
      <rPr>
        <rFont val="Arial"/>
        <color rgb="FF000000"/>
        <sz val="8.0"/>
      </rPr>
      <t> Valores mensais por empregado.</t>
    </r>
  </si>
  <si>
    <r>
      <rPr>
        <rFont val="Verdana"/>
        <color theme="1"/>
        <sz val="8.0"/>
      </rPr>
      <t>Nota 1:</t>
    </r>
    <r>
      <rPr>
        <rFont val="Arial"/>
        <color theme="1"/>
        <sz val="8.0"/>
      </rPr>
      <t> Os tributos aplicados são referentes às empresas que trabalham utilizando o regime de Lucro Real, as licitantes que utilizarem o regime de Lucro Presumido devem adequar os percentuais.</t>
    </r>
  </si>
  <si>
    <t>Jardineiro</t>
  </si>
  <si>
    <r>
      <rPr>
        <rFont val="Verdana"/>
        <color theme="1"/>
        <sz val="8.0"/>
      </rPr>
      <t xml:space="preserve">Nota 2: A planilha será calculada considerando o </t>
    </r>
    <r>
      <rPr>
        <rFont val="Verdana"/>
        <b/>
        <color theme="1"/>
        <sz val="8.0"/>
      </rPr>
      <t>valor mensal</t>
    </r>
    <r>
      <rPr>
        <rFont val="Verdana"/>
        <color theme="1"/>
        <sz val="8.0"/>
      </rPr>
      <t xml:space="preserve"> do empregado.</t>
    </r>
  </si>
  <si>
    <r>
      <rPr>
        <rFont val="Verdana"/>
        <color theme="1"/>
        <sz val="8.0"/>
      </rPr>
      <t xml:space="preserve">Nota 1: O Módulo 1 refere-se ao </t>
    </r>
    <r>
      <rPr>
        <rFont val="Verdana"/>
        <b/>
        <color theme="1"/>
        <sz val="8.0"/>
      </rPr>
      <t>valor mensal devido ao empregado</t>
    </r>
    <r>
      <rPr>
        <rFont val="Verdana"/>
        <color theme="1"/>
        <sz val="8.0"/>
      </rPr>
      <t xml:space="preserve"> pela prestação do serviço no período de 12 meses.</t>
    </r>
  </si>
  <si>
    <r>
      <rPr>
        <rFont val="Verdana"/>
        <color theme="1"/>
        <sz val="8.0"/>
      </rPr>
      <t>Nota 1:</t>
    </r>
    <r>
      <rPr>
        <rFont val="Verdana"/>
        <color rgb="FF000000"/>
        <sz val="8.0"/>
      </rPr>
      <t> Os percentuais dos encargos previdenciários, do FGTS e demais contribuições são aqueles estabelecidos pela legislação vigente.</t>
    </r>
  </si>
  <si>
    <r>
      <rPr>
        <rFont val="Verdana"/>
        <color theme="1"/>
        <sz val="8.0"/>
      </rPr>
      <t>Nota 2:</t>
    </r>
    <r>
      <rPr>
        <rFont val="Arial"/>
        <color rgb="FF000000"/>
        <sz val="8.0"/>
      </rPr>
      <t> O SAT a depender do grau de risco do serviço irá variar entre 1%, para risco leve, de 2%, para risco médio, e de 3% de risco grave.</t>
    </r>
  </si>
  <si>
    <r>
      <rPr>
        <rFont val="Verdana"/>
        <color theme="1"/>
        <sz val="8.0"/>
      </rPr>
      <t>Nota:</t>
    </r>
    <r>
      <rPr>
        <rFont val="Arial"/>
        <color rgb="FF000000"/>
        <sz val="8.0"/>
      </rPr>
      <t> Valores mensais por empregado.</t>
    </r>
  </si>
  <si>
    <r>
      <rPr>
        <rFont val="Verdana"/>
        <color theme="1"/>
        <sz val="8.0"/>
      </rPr>
      <t>Nota 1:</t>
    </r>
    <r>
      <rPr>
        <rFont val="Arial"/>
        <color rgb="FF000000"/>
        <sz val="8.0"/>
      </rPr>
      <t> Custos Indiretos, Tributos e Lucro por empregado.</t>
    </r>
  </si>
  <si>
    <r>
      <rPr>
        <rFont val="Verdana"/>
        <color theme="1"/>
        <sz val="8.0"/>
      </rPr>
      <t>Nota 2:</t>
    </r>
    <r>
      <rPr>
        <rFont val="Arial"/>
        <color rgb="FF000000"/>
        <sz val="8.0"/>
      </rPr>
      <t> O valor referente a tributos é obtido aplicando-se o percentual sobre o valor do faturamento.</t>
    </r>
  </si>
  <si>
    <t>Auxiliar de carga e descarga</t>
  </si>
  <si>
    <r>
      <rPr>
        <rFont val="Verdana"/>
        <color theme="1"/>
        <sz val="8.0"/>
      </rPr>
      <t xml:space="preserve">Nota 2: A planilha será calculada considerando o </t>
    </r>
    <r>
      <rPr>
        <rFont val="Verdana"/>
        <b/>
        <color theme="1"/>
        <sz val="8.0"/>
      </rPr>
      <t>valor mensal</t>
    </r>
    <r>
      <rPr>
        <rFont val="Verdana"/>
        <color theme="1"/>
        <sz val="8.0"/>
      </rPr>
      <t xml:space="preserve"> do empregado.</t>
    </r>
  </si>
  <si>
    <r>
      <rPr>
        <rFont val="Verdana"/>
        <color theme="1"/>
        <sz val="8.0"/>
      </rPr>
      <t xml:space="preserve">Nota 1: O Módulo 1 refere-se ao </t>
    </r>
    <r>
      <rPr>
        <rFont val="Verdana"/>
        <b/>
        <color theme="1"/>
        <sz val="8.0"/>
      </rPr>
      <t>valor mensal devido ao empregado</t>
    </r>
    <r>
      <rPr>
        <rFont val="Verdana"/>
        <color theme="1"/>
        <sz val="8.0"/>
      </rPr>
      <t xml:space="preserve"> pela prestação do serviço no período de 12 meses.</t>
    </r>
  </si>
  <si>
    <r>
      <rPr>
        <rFont val="Verdana"/>
        <color theme="1"/>
        <sz val="8.0"/>
      </rPr>
      <t>Nota 1:</t>
    </r>
    <r>
      <rPr>
        <rFont val="Verdana"/>
        <color rgb="FF000000"/>
        <sz val="8.0"/>
      </rPr>
      <t> Os percentuais dos encargos previdenciários, do FGTS e demais contribuições são aqueles estabelecidos pela legislação vigente.</t>
    </r>
  </si>
  <si>
    <r>
      <rPr>
        <rFont val="Verdana"/>
        <color theme="1"/>
        <sz val="8.0"/>
      </rPr>
      <t>Nota 2:</t>
    </r>
    <r>
      <rPr>
        <rFont val="Arial"/>
        <color rgb="FF000000"/>
        <sz val="8.0"/>
      </rPr>
      <t> O SAT a depender do grau de risco do serviço irá variar entre 1%, para risco leve, de 2%, para risco médio, e de 3% de risco grave.</t>
    </r>
  </si>
  <si>
    <r>
      <rPr>
        <rFont val="Verdana"/>
        <color theme="1"/>
        <sz val="8.0"/>
      </rPr>
      <t>Nota:</t>
    </r>
    <r>
      <rPr>
        <rFont val="Arial"/>
        <color rgb="FF000000"/>
        <sz val="8.0"/>
      </rPr>
      <t> Valores mensais por empregado.</t>
    </r>
  </si>
  <si>
    <r>
      <rPr>
        <rFont val="Verdana"/>
        <color theme="1"/>
        <sz val="8.0"/>
      </rPr>
      <t>Nota 1:</t>
    </r>
    <r>
      <rPr>
        <rFont val="Arial"/>
        <color rgb="FF000000"/>
        <sz val="8.0"/>
      </rPr>
      <t> Custos Indiretos, Tributos e Lucro por empregado.</t>
    </r>
  </si>
  <si>
    <r>
      <rPr>
        <rFont val="Verdana"/>
        <color theme="1"/>
        <sz val="8.0"/>
      </rPr>
      <t>Nota 2:</t>
    </r>
    <r>
      <rPr>
        <rFont val="Arial"/>
        <color rgb="FF000000"/>
        <sz val="8.0"/>
      </rPr>
      <t> O valor referente a tributos é obtido aplicando-se o percentual sobre o valor do faturamento.</t>
    </r>
  </si>
  <si>
    <t>Auxiliar Administrativo II</t>
  </si>
  <si>
    <r>
      <rPr>
        <rFont val="Verdana"/>
        <color theme="1"/>
        <sz val="8.0"/>
      </rPr>
      <t xml:space="preserve">Nota 2: A planilha será calculada considerando o </t>
    </r>
    <r>
      <rPr>
        <rFont val="Verdana"/>
        <b/>
        <color theme="1"/>
        <sz val="8.0"/>
      </rPr>
      <t>valor mensal</t>
    </r>
    <r>
      <rPr>
        <rFont val="Verdana"/>
        <color theme="1"/>
        <sz val="8.0"/>
      </rPr>
      <t xml:space="preserve"> do empregado.</t>
    </r>
  </si>
  <si>
    <r>
      <rPr>
        <rFont val="Verdana"/>
        <color theme="1"/>
        <sz val="8.0"/>
      </rPr>
      <t xml:space="preserve">Nota 1: O Módulo 1 refere-se ao </t>
    </r>
    <r>
      <rPr>
        <rFont val="Verdana"/>
        <b/>
        <color theme="1"/>
        <sz val="8.0"/>
      </rPr>
      <t>valor mensal devido ao empregado</t>
    </r>
    <r>
      <rPr>
        <rFont val="Verdana"/>
        <color theme="1"/>
        <sz val="8.0"/>
      </rPr>
      <t xml:space="preserve"> pela prestação do serviço no período de 12 meses.</t>
    </r>
  </si>
  <si>
    <r>
      <rPr>
        <rFont val="Verdana"/>
        <color theme="1"/>
        <sz val="8.0"/>
      </rPr>
      <t>Nota 1:</t>
    </r>
    <r>
      <rPr>
        <rFont val="Verdana"/>
        <color rgb="FF000000"/>
        <sz val="8.0"/>
      </rPr>
      <t> Os percentuais dos encargos previdenciários, do FGTS e demais contribuições são aqueles estabelecidos pela legislação vigente.</t>
    </r>
  </si>
  <si>
    <r>
      <rPr>
        <rFont val="Verdana"/>
        <color theme="1"/>
        <sz val="8.0"/>
      </rPr>
      <t>Nota 2:</t>
    </r>
    <r>
      <rPr>
        <rFont val="Arial"/>
        <color rgb="FF000000"/>
        <sz val="8.0"/>
      </rPr>
      <t> O SAT a depender do grau de risco do serviço irá variar entre 1%, para risco leve, de 2%, para risco médio, e de 3% de risco grave.</t>
    </r>
  </si>
  <si>
    <r>
      <rPr>
        <rFont val="Verdana"/>
        <color theme="1"/>
        <sz val="8.0"/>
      </rPr>
      <t>Nota:</t>
    </r>
    <r>
      <rPr>
        <rFont val="Arial"/>
        <color rgb="FF000000"/>
        <sz val="8.0"/>
      </rPr>
      <t> Valores mensais por empregado.</t>
    </r>
  </si>
  <si>
    <r>
      <rPr>
        <rFont val="Verdana"/>
        <color theme="1"/>
        <sz val="8.0"/>
      </rPr>
      <t>Nota 1:</t>
    </r>
    <r>
      <rPr>
        <rFont val="Arial"/>
        <color rgb="FF000000"/>
        <sz val="8.0"/>
      </rPr>
      <t> Custos Indiretos, Tributos e Lucro por empregado.</t>
    </r>
  </si>
  <si>
    <r>
      <rPr>
        <rFont val="Verdana"/>
        <color theme="1"/>
        <sz val="8.0"/>
      </rPr>
      <t>Nota 2:</t>
    </r>
    <r>
      <rPr>
        <rFont val="Arial"/>
        <color rgb="FF000000"/>
        <sz val="8.0"/>
      </rPr>
      <t> O valor referente a tributos é obtido aplicando-se o percentual sobre o valor do faturamento.</t>
    </r>
  </si>
  <si>
    <t>Recepcionista</t>
  </si>
  <si>
    <r>
      <rPr>
        <rFont val="Verdana"/>
        <color theme="1"/>
        <sz val="8.0"/>
      </rPr>
      <t xml:space="preserve">Nota 2: A planilha será calculada considerando o </t>
    </r>
    <r>
      <rPr>
        <rFont val="Verdana"/>
        <b/>
        <color theme="1"/>
        <sz val="8.0"/>
      </rPr>
      <t>valor mensal</t>
    </r>
    <r>
      <rPr>
        <rFont val="Verdana"/>
        <color theme="1"/>
        <sz val="8.0"/>
      </rPr>
      <t xml:space="preserve"> do empregado.</t>
    </r>
  </si>
  <si>
    <r>
      <rPr>
        <rFont val="Verdana"/>
        <color theme="1"/>
        <sz val="8.0"/>
      </rPr>
      <t xml:space="preserve">Nota 1: O Módulo 1 refere-se ao </t>
    </r>
    <r>
      <rPr>
        <rFont val="Verdana"/>
        <b/>
        <color theme="1"/>
        <sz val="8.0"/>
      </rPr>
      <t>valor mensal devido ao empregado</t>
    </r>
    <r>
      <rPr>
        <rFont val="Verdana"/>
        <color theme="1"/>
        <sz val="8.0"/>
      </rPr>
      <t xml:space="preserve"> pela prestação do serviço no período de 12 meses.</t>
    </r>
  </si>
  <si>
    <r>
      <rPr>
        <rFont val="Verdana"/>
        <color theme="1"/>
        <sz val="8.0"/>
      </rPr>
      <t>Nota 1:</t>
    </r>
    <r>
      <rPr>
        <rFont val="Verdana"/>
        <color rgb="FF000000"/>
        <sz val="8.0"/>
      </rPr>
      <t> Os percentuais dos encargos previdenciários, do FGTS e demais contribuições são aqueles estabelecidos pela legislação vigente.</t>
    </r>
  </si>
  <si>
    <r>
      <rPr>
        <rFont val="Verdana"/>
        <color theme="1"/>
        <sz val="8.0"/>
      </rPr>
      <t>Nota 2:</t>
    </r>
    <r>
      <rPr>
        <rFont val="Arial"/>
        <color rgb="FF000000"/>
        <sz val="8.0"/>
      </rPr>
      <t> O SAT a depender do grau de risco do serviço irá variar entre 1%, para risco leve, de 2%, para risco médio, e de 3% de risco grave.</t>
    </r>
  </si>
  <si>
    <r>
      <rPr>
        <rFont val="Verdana"/>
        <color theme="1"/>
        <sz val="8.0"/>
      </rPr>
      <t>Nota:</t>
    </r>
    <r>
      <rPr>
        <rFont val="Arial"/>
        <color rgb="FF000000"/>
        <sz val="8.0"/>
      </rPr>
      <t> Valores mensais por empregado.</t>
    </r>
  </si>
  <si>
    <r>
      <rPr>
        <rFont val="Verdana"/>
        <color theme="1"/>
        <sz val="8.0"/>
      </rPr>
      <t>Nota 1:</t>
    </r>
    <r>
      <rPr>
        <rFont val="Arial"/>
        <color rgb="FF000000"/>
        <sz val="8.0"/>
      </rPr>
      <t> Custos Indiretos, Tributos e Lucro por empregado.</t>
    </r>
  </si>
  <si>
    <r>
      <rPr>
        <rFont val="Verdana"/>
        <color theme="1"/>
        <sz val="8.0"/>
      </rPr>
      <t>Nota 2:</t>
    </r>
    <r>
      <rPr>
        <rFont val="Arial"/>
        <color rgb="FF000000"/>
        <sz val="8.0"/>
      </rPr>
      <t> O valor referente a tributos é obtido aplicando-se o percentual sobre o valor do faturamento.</t>
    </r>
  </si>
  <si>
    <t>Motorista</t>
  </si>
  <si>
    <r>
      <rPr>
        <rFont val="Verdana"/>
        <color theme="1"/>
        <sz val="8.0"/>
      </rPr>
      <t xml:space="preserve">Nota 2: A planilha será calculada considerando o </t>
    </r>
    <r>
      <rPr>
        <rFont val="Verdana"/>
        <b/>
        <color theme="1"/>
        <sz val="8.0"/>
      </rPr>
      <t>valor mensal</t>
    </r>
    <r>
      <rPr>
        <rFont val="Verdana"/>
        <color theme="1"/>
        <sz val="8.0"/>
      </rPr>
      <t xml:space="preserve"> do empregado.</t>
    </r>
  </si>
  <si>
    <r>
      <rPr>
        <rFont val="Verdana"/>
        <color theme="1"/>
        <sz val="8.0"/>
      </rPr>
      <t xml:space="preserve">Nota 1: O Módulo 1 refere-se ao </t>
    </r>
    <r>
      <rPr>
        <rFont val="Verdana"/>
        <b/>
        <color theme="1"/>
        <sz val="8.0"/>
      </rPr>
      <t>valor mensal devido ao empregado</t>
    </r>
    <r>
      <rPr>
        <rFont val="Verdana"/>
        <color theme="1"/>
        <sz val="8.0"/>
      </rPr>
      <t xml:space="preserve"> pela prestação do serviço no período de 12 meses.</t>
    </r>
  </si>
  <si>
    <r>
      <rPr>
        <rFont val="Verdana"/>
        <color theme="1"/>
        <sz val="8.0"/>
      </rPr>
      <t>Nota 1:</t>
    </r>
    <r>
      <rPr>
        <rFont val="Verdana"/>
        <color rgb="FF000000"/>
        <sz val="8.0"/>
      </rPr>
      <t> Os percentuais dos encargos previdenciários, do FGTS e demais contribuições são aqueles estabelecidos pela legislação vigente.</t>
    </r>
  </si>
  <si>
    <r>
      <rPr>
        <rFont val="Verdana"/>
        <color theme="1"/>
        <sz val="8.0"/>
      </rPr>
      <t>Nota 2:</t>
    </r>
    <r>
      <rPr>
        <rFont val="Arial"/>
        <color rgb="FF000000"/>
        <sz val="8.0"/>
      </rPr>
      <t> O SAT a depender do grau de risco do serviço irá variar entre 1%, para risco leve, de 2%, para risco médio, e de 3% de risco grave.</t>
    </r>
  </si>
  <si>
    <r>
      <rPr>
        <rFont val="Verdana"/>
        <color theme="1"/>
        <sz val="8.0"/>
      </rPr>
      <t>Nota:</t>
    </r>
    <r>
      <rPr>
        <rFont val="Arial"/>
        <color rgb="FF000000"/>
        <sz val="8.0"/>
      </rPr>
      <t> Valores mensais por empregado.</t>
    </r>
  </si>
  <si>
    <r>
      <rPr>
        <rFont val="Verdana"/>
        <color theme="1"/>
        <sz val="8.0"/>
      </rPr>
      <t>Nota 1:</t>
    </r>
    <r>
      <rPr>
        <rFont val="Arial"/>
        <color rgb="FF000000"/>
        <sz val="8.0"/>
      </rPr>
      <t> Custos Indiretos, Tributos e Lucro por empregado.</t>
    </r>
  </si>
  <si>
    <r>
      <rPr>
        <rFont val="Verdana"/>
        <color theme="1"/>
        <sz val="8.0"/>
      </rPr>
      <t>Nota 2:</t>
    </r>
    <r>
      <rPr>
        <rFont val="Arial"/>
        <color rgb="FF000000"/>
        <sz val="8.0"/>
      </rPr>
      <t> O valor referente a tributos é obtido aplicando-se o percentual sobre o valor do faturamento.</t>
    </r>
  </si>
  <si>
    <t>Horas Noturnas - Dias úteis</t>
  </si>
  <si>
    <r>
      <rPr>
        <rFont val="Verdana"/>
        <color theme="1"/>
        <sz val="8.0"/>
      </rPr>
      <t xml:space="preserve">Nota 2: A planilha será calculada considerando o </t>
    </r>
    <r>
      <rPr>
        <rFont val="Verdana"/>
        <b/>
        <color theme="1"/>
        <sz val="8.0"/>
      </rPr>
      <t>valor mensal</t>
    </r>
    <r>
      <rPr>
        <rFont val="Verdana"/>
        <color theme="1"/>
        <sz val="8.0"/>
      </rPr>
      <t xml:space="preserve"> do empregado.</t>
    </r>
  </si>
  <si>
    <r>
      <rPr>
        <rFont val="Verdana"/>
        <color theme="1"/>
        <sz val="8.0"/>
      </rPr>
      <t xml:space="preserve">Nota 1: O Módulo 1 refere-se ao </t>
    </r>
    <r>
      <rPr>
        <rFont val="Verdana"/>
        <b/>
        <color theme="1"/>
        <sz val="8.0"/>
      </rPr>
      <t>valor mensal devido ao empregado</t>
    </r>
    <r>
      <rPr>
        <rFont val="Verdana"/>
        <color theme="1"/>
        <sz val="8.0"/>
      </rPr>
      <t xml:space="preserve"> pela prestação do serviço no período de 12 meses.</t>
    </r>
  </si>
  <si>
    <r>
      <rPr>
        <rFont val="Verdana"/>
        <color theme="1"/>
        <sz val="8.0"/>
      </rPr>
      <t>Nota 1:</t>
    </r>
    <r>
      <rPr>
        <rFont val="Verdana"/>
        <color rgb="FF000000"/>
        <sz val="8.0"/>
      </rPr>
      <t> Os percentuais dos encargos previdenciários, do FGTS e demais contribuições são aqueles estabelecidos pela legislação vigente.</t>
    </r>
  </si>
  <si>
    <r>
      <rPr>
        <rFont val="Verdana"/>
        <color theme="1"/>
        <sz val="8.0"/>
      </rPr>
      <t>Nota 2:</t>
    </r>
    <r>
      <rPr>
        <rFont val="Arial"/>
        <color rgb="FF000000"/>
        <sz val="8.0"/>
      </rPr>
      <t> O SAT a depender do grau de risco do serviço irá variar entre 1%, para risco leve, de 2%, para risco médio, e de 3% de risco grave.</t>
    </r>
  </si>
  <si>
    <r>
      <rPr>
        <rFont val="Verdana"/>
        <color theme="1"/>
        <sz val="8.0"/>
      </rPr>
      <t>Nota 1:</t>
    </r>
    <r>
      <rPr>
        <rFont val="Arial"/>
        <color rgb="FF000000"/>
        <sz val="8.0"/>
      </rPr>
      <t> Custos Indiretos, Tributos e Lucro por empregado.</t>
    </r>
  </si>
  <si>
    <r>
      <rPr>
        <rFont val="Verdana"/>
        <color theme="1"/>
        <sz val="8.0"/>
      </rPr>
      <t>Nota 2:</t>
    </r>
    <r>
      <rPr>
        <rFont val="Arial"/>
        <color rgb="FF000000"/>
        <sz val="8.0"/>
      </rPr>
      <t> O valor referente a tributos é obtido aplicando-se o percentual sobre o valor do faturamento.</t>
    </r>
  </si>
  <si>
    <t xml:space="preserve">Horas Noturnas - Domingos </t>
  </si>
  <si>
    <r>
      <rPr>
        <rFont val="Verdana"/>
        <color theme="1"/>
        <sz val="8.0"/>
      </rPr>
      <t xml:space="preserve">Nota 2: A planilha será calculada considerando o </t>
    </r>
    <r>
      <rPr>
        <rFont val="Verdana"/>
        <b/>
        <color theme="1"/>
        <sz val="8.0"/>
      </rPr>
      <t>valor mensal</t>
    </r>
    <r>
      <rPr>
        <rFont val="Verdana"/>
        <color theme="1"/>
        <sz val="8.0"/>
      </rPr>
      <t xml:space="preserve"> do empregado.</t>
    </r>
  </si>
  <si>
    <r>
      <rPr>
        <rFont val="Verdana"/>
        <color theme="1"/>
        <sz val="8.0"/>
      </rPr>
      <t xml:space="preserve">Nota 1: O Módulo 1 refere-se ao </t>
    </r>
    <r>
      <rPr>
        <rFont val="Verdana"/>
        <b/>
        <color theme="1"/>
        <sz val="8.0"/>
      </rPr>
      <t>valor mensal devido ao empregado</t>
    </r>
    <r>
      <rPr>
        <rFont val="Verdana"/>
        <color theme="1"/>
        <sz val="8.0"/>
      </rPr>
      <t xml:space="preserve"> pela prestação do serviço no período de 12 meses.</t>
    </r>
  </si>
  <si>
    <r>
      <rPr>
        <rFont val="Verdana"/>
        <color theme="1"/>
        <sz val="8.0"/>
      </rPr>
      <t>Nota 1:</t>
    </r>
    <r>
      <rPr>
        <rFont val="Verdana"/>
        <color rgb="FF000000"/>
        <sz val="8.0"/>
      </rPr>
      <t> Os percentuais dos encargos previdenciários, do FGTS e demais contribuições são aqueles estabelecidos pela legislação vigente.</t>
    </r>
  </si>
  <si>
    <r>
      <rPr>
        <rFont val="Verdana"/>
        <color theme="1"/>
        <sz val="8.0"/>
      </rPr>
      <t>Nota 2:</t>
    </r>
    <r>
      <rPr>
        <rFont val="Arial"/>
        <color rgb="FF000000"/>
        <sz val="8.0"/>
      </rPr>
      <t> O SAT a depender do grau de risco do serviço irá variar entre 1%, para risco leve, de 2%, para risco médio, e de 3% de risco grave.</t>
    </r>
  </si>
  <si>
    <r>
      <rPr>
        <rFont val="Verdana"/>
        <color theme="1"/>
        <sz val="8.0"/>
      </rPr>
      <t>Nota 1:</t>
    </r>
    <r>
      <rPr>
        <rFont val="Arial"/>
        <color rgb="FF000000"/>
        <sz val="8.0"/>
      </rPr>
      <t> Custos Indiretos, Tributos e Lucro por empregado.</t>
    </r>
  </si>
  <si>
    <r>
      <rPr>
        <rFont val="Verdana"/>
        <color theme="1"/>
        <sz val="8.0"/>
      </rPr>
      <t>Nota 2:</t>
    </r>
    <r>
      <rPr>
        <rFont val="Arial"/>
        <color rgb="FF000000"/>
        <sz val="8.0"/>
      </rPr>
      <t> O valor referente a tributos é obtido aplicando-se o percentual sobre o valor do faturamento.</t>
    </r>
  </si>
  <si>
    <t>DIÁRIAS</t>
  </si>
  <si>
    <t>VALOR (R$)</t>
  </si>
  <si>
    <t>TOTAL</t>
  </si>
  <si>
    <t>VALOR DA DIÁRIA</t>
  </si>
  <si>
    <t>TRIBUTOS INCIDENTES</t>
  </si>
  <si>
    <t>PIS</t>
  </si>
  <si>
    <t>COFINS</t>
  </si>
  <si>
    <t>ISS</t>
  </si>
  <si>
    <t>CUSTOS INDIRETOS</t>
  </si>
  <si>
    <t>VALOR DA DIÁRIA COM INCIDÊNCIA DE TRIBUTOS</t>
  </si>
  <si>
    <t>HORAS NOTURNAS</t>
  </si>
  <si>
    <t>VALOR DA REMUNERAÇÃO (R$)</t>
  </si>
  <si>
    <t>ADICIONAL DE HORAS NOTURNAS (%)</t>
  </si>
  <si>
    <t>TOTAL DE HORAS TRABALHADAS SEMANAIS</t>
  </si>
  <si>
    <t>VALOR DA HORA NOTURNA TRABALHADA</t>
  </si>
  <si>
    <t>CUSTO DA HORA NOTURNA</t>
  </si>
  <si>
    <t>QUANTIDADE ESTIMADA DE HORAS EXTRAS</t>
  </si>
  <si>
    <t>VALOR TOTAL MENSAL</t>
  </si>
  <si>
    <t>VALOR DA HORA NOTURNA - DIAS ÚTEIS</t>
  </si>
  <si>
    <t>220</t>
  </si>
  <si>
    <t>VALOR DA HORA NOTURNA - DIAS DE REPOUSO E FERIADOS</t>
  </si>
  <si>
    <t>VALOR TOTAL (R$)</t>
  </si>
  <si>
    <t>LISTA DE EQUIPAMENTOS E EPIs</t>
  </si>
  <si>
    <t>ITEM</t>
  </si>
  <si>
    <t>DESCRIÇÃO</t>
  </si>
  <si>
    <t>QUANTIDADE  ANUAL</t>
  </si>
  <si>
    <t xml:space="preserve">VALOR UNITÁRIO </t>
  </si>
  <si>
    <t>VALOR TOTAL</t>
  </si>
  <si>
    <t>DEPRECIAÇÃO</t>
  </si>
  <si>
    <t>VALOR DA DEPRECIAÇÃO</t>
  </si>
  <si>
    <t>ESCADA DE ABRIR (ESCADA PINTOR), COM 14 DEGRAUS, DE ALUMÍNIO, COM SAPATAS DE BORRACHA ANTIDERRAPANTE</t>
  </si>
  <si>
    <t>CARRO DE MÃO, RODA DE PNEU MACIÇO COM BUCHA PLÁSTICA</t>
  </si>
  <si>
    <t>PLACA DE SINALIZAÇÃO "PISO MOLHADO</t>
  </si>
  <si>
    <t>ENXADA</t>
  </si>
  <si>
    <t>PÁ</t>
  </si>
  <si>
    <t>SACHO</t>
  </si>
  <si>
    <t>ARCO DE SERRA 12"</t>
  </si>
  <si>
    <t>CARRINHO TIPO PLATAFORMA PARA TRANSPORTE DE CARGA</t>
  </si>
  <si>
    <t>MÁSCARA DESCARTÁVEL PFF2</t>
  </si>
  <si>
    <t>BOTA DE PVC</t>
  </si>
  <si>
    <t>LUVAS DE LÁTEX PARA LIMPEZA CANO LONGO</t>
  </si>
  <si>
    <t>CREME PROTETOR SOLAR</t>
  </si>
  <si>
    <t>PERNEIRA DE RASPA</t>
  </si>
  <si>
    <t>LUVAS DE RASPA</t>
  </si>
  <si>
    <t>AVENTAL DE COURO</t>
  </si>
  <si>
    <t>LISTA DE UNIFORME</t>
  </si>
  <si>
    <t>CAMISA MASCULINA/FEMININA</t>
  </si>
  <si>
    <t>CALÇA MASCULINA/FEMININA</t>
  </si>
  <si>
    <t>SAPATO MASCULINO/FEMININO</t>
  </si>
  <si>
    <t>CINTO</t>
  </si>
  <si>
    <t>UNID</t>
  </si>
  <si>
    <t>QUANT. ESTIMADA MÊS</t>
  </si>
  <si>
    <t>VALOR UNITÁRIO</t>
  </si>
  <si>
    <t>FORNECIMENTO MENSAL</t>
  </si>
  <si>
    <t>Água sanitária acondicionada em galão de 5 litros</t>
  </si>
  <si>
    <t>Galão</t>
  </si>
  <si>
    <t>Álcool etílico líquido diluído 70% acondicionado em frascos de 1000 ml</t>
  </si>
  <si>
    <t>Litro</t>
  </si>
  <si>
    <t>Desinfetante líquido, germicida, bactericida acondicionado em galão de 5 litros aromatizante lavanda</t>
  </si>
  <si>
    <t>Desodorizador de Ar (360ml) - Bom AR, Johnson ou similar</t>
  </si>
  <si>
    <t>Unidade</t>
  </si>
  <si>
    <t>Desodorizador com suporte para Vaso Sanitário - Pedra sanitária</t>
  </si>
  <si>
    <t>Detergente líquido acondicionado em galão de 5 litros, fragância neutro, maça ou limão</t>
  </si>
  <si>
    <t>Esponja sintética, dupla face, um lado em espuma poliuretano e outro em fibra sintética abrasiva, dimensões 100 x 70 x 20 mm, com variação de +/- 10 mm. Embalagem com dados de identificação do produto e marca do fabricante</t>
  </si>
  <si>
    <t>Flanela macia com 60x40cm, para limpeza de mobiliário, vidros e para secagem do vaso sanitário e pia do banheiro</t>
  </si>
  <si>
    <t>Esponja de aço tipo Bombril ou similar (pacote com 8 unidades)</t>
  </si>
  <si>
    <t>Pct. Pequeno</t>
  </si>
  <si>
    <t>Limpador multiuso 500 ml</t>
  </si>
  <si>
    <t>Limpa Vidros acondicionado em embalagem de 500 ml</t>
  </si>
  <si>
    <t>Pano de prato, atoalhado, na cor branca, 100% algodão, medindo no mínimo 45X48CM</t>
  </si>
  <si>
    <t>Pano para Limpeza de Chão Largura entre 40 e 50 cm x Comprimento entre 60 e 80cm grande alvejado</t>
  </si>
  <si>
    <t>Papel higiênico: macio, de primeira qualidade com folha dupla picotada, tipo extrafino, na cor branca em rolo de 30x10cm.</t>
  </si>
  <si>
    <t>Fardo</t>
  </si>
  <si>
    <t>Papel toalha 100% celulose, não reciclado, maciez e alta absorção, de primeira qualidade, branco e macio, caixa/fardo com no mínimo 1.000 folhas, adaptável ao dispenser fornecido e instalado pela contratada. Uso nos banheiros e copa</t>
  </si>
  <si>
    <t>Caixa c/ 1.000</t>
  </si>
  <si>
    <t>Refil de Álcool em Gel Antisséptico 70% hidratado (refil) 800 ml</t>
  </si>
  <si>
    <t>Refil</t>
  </si>
  <si>
    <t>Refil de Sabonete líquido, para dispenser, fragância erva doce, 800 ml</t>
  </si>
  <si>
    <t>Sabão amarelo em pedra (pacote com 5 unidades).</t>
  </si>
  <si>
    <t>Pacote</t>
  </si>
  <si>
    <t>Sabão em pó pacote com 1 kilo</t>
  </si>
  <si>
    <t>Sapólio cristal.</t>
  </si>
  <si>
    <t>Lustra Móveis embalagem de 200 ml</t>
  </si>
  <si>
    <t>Saco para lixo preto, 60 litros, pacote com 100 unidades</t>
  </si>
  <si>
    <t>Pacote com 100</t>
  </si>
  <si>
    <t>Saco para lixo preto, 100 litros</t>
  </si>
  <si>
    <t>Luvas em látex de borracha natural, internamente forrada, tamanho pequeno, médio e grande pacote com duas – um par (utilização na limpeza geral, banheiros)</t>
  </si>
  <si>
    <t>FORNECIMENTO TRIMESTRAL</t>
  </si>
  <si>
    <t>FLANELA 38X58 CM</t>
  </si>
  <si>
    <t>UND</t>
  </si>
  <si>
    <t>VASSOURA DE PELO COM 40 CM DE LARGURA, COM CABO</t>
  </si>
  <si>
    <t>VASSOURA DE PIAÇAVA</t>
  </si>
  <si>
    <t>RODO PLÁSTICO PUSH 40 CM COM BORRACHA DUPLA</t>
  </si>
  <si>
    <t>VASSOURINHA PARA LIMPEZA DE VASO</t>
  </si>
  <si>
    <t>ROÇADEIRA COSTAL DIESEL</t>
  </si>
  <si>
    <t>HORA</t>
  </si>
  <si>
    <t>REFIL MOP</t>
  </si>
  <si>
    <t>FORNECIMENTO SEMESTRAL</t>
  </si>
  <si>
    <t>BALDE PLÁSTICO 10 LTS</t>
  </si>
  <si>
    <t>KIT COM BALDE DUAS ÁGUAS, COM RODAS E ESPREMEDOR, MOPP COM HASTE DE METAL</t>
  </si>
  <si>
    <t>FORNECIMENTO ANUAL</t>
  </si>
  <si>
    <t>MANGUEIRA TRANÇADA, 3/4", 50 METROS</t>
  </si>
  <si>
    <t>COMPLEMENTO DOS SERVIÇOS DE LIMPEZA E CONSERVAÇÃO</t>
  </si>
  <si>
    <t>Instrução 1: Para utilização deste modelo, preencher apenas os campos sombreados em azul.</t>
  </si>
  <si>
    <t>Instrução 2: as planilhas de custos e formação de preços, bem como seus eventuais anexos (limpeza), devem ser entregues em conjunto com o "modelo para apresentação da proposta", anexo do Edital. Os textos destacados em vermelho podem ser excluídos da versão final a ser assinada pelo representante legal da licitante e entregue para a CVM, visto tratar-se de meras instruções.</t>
  </si>
  <si>
    <t>Proponente (Razão Social):</t>
  </si>
  <si>
    <t>CNPJ:</t>
  </si>
  <si>
    <t>Nº do Processo:</t>
  </si>
  <si>
    <t>Pregão Eletrônico CVM n.º:</t>
  </si>
  <si>
    <t>Produtividade Mínima a ser utilizada (m²)</t>
  </si>
  <si>
    <t>Margem de utilização (m²)</t>
  </si>
  <si>
    <t>PRODUTIVIDADE ÁREA INTERNA (PISOS FRIOS)</t>
  </si>
  <si>
    <t>800 a 1200</t>
  </si>
  <si>
    <t>PRODUTIVIDADE ÁREA INTERNA (LABORATÓRIO)</t>
  </si>
  <si>
    <t>360 a 450</t>
  </si>
  <si>
    <t>PRODUTIVIDADE ÁREA INTERNA (BANHEIROS)</t>
  </si>
  <si>
    <t>200 a 300</t>
  </si>
  <si>
    <t>PRODUTIVIDADE ÁREA INTERNA (HALL)</t>
  </si>
  <si>
    <t>1000 a 1500</t>
  </si>
  <si>
    <t>PRODUTIVIDADE ÁREA EXTERNA (PISOS ADJACENTES)</t>
  </si>
  <si>
    <t>1800 a 2700</t>
  </si>
  <si>
    <t>PRODUTIVIDADE ESQUADRIAS EXTERNAS</t>
  </si>
  <si>
    <t>300 a 380</t>
  </si>
  <si>
    <t>PRODUTIVIDADE ESQUADRIAS EXTERNAS (FACES INTERNAS)</t>
  </si>
  <si>
    <t>Nota 1: A licitante deverá atentar para a faixa de produtividade de referência estabelecida no Termo de Referência. Caso a produtividade adotada se situe fora dos parâmetros estabelecidos no TR, deverá ser apresentada comprovação de exequibilidade.</t>
  </si>
  <si>
    <t>PREÇO MENSAL UNITÁRIO POR M² (metro quadrado)</t>
  </si>
  <si>
    <t>I - ÁREA INTERNA (PISOS FRIOS)</t>
  </si>
  <si>
    <t>II - ÁREA INTERNA (LABORATÓRIO)</t>
  </si>
  <si>
    <t>MÃO DE OBRA</t>
  </si>
  <si>
    <t>(1x2)</t>
  </si>
  <si>
    <t>PRODUTIVIDADE</t>
  </si>
  <si>
    <t>PREÇO HOMEM-MÊS</t>
  </si>
  <si>
    <t>SUBTOTAL</t>
  </si>
  <si>
    <t>(1/M²)</t>
  </si>
  <si>
    <t>(R$)</t>
  </si>
  <si>
    <t>(R$/M²)</t>
  </si>
  <si>
    <t>ENCARREGADO</t>
  </si>
  <si>
    <t>SERVENTE</t>
  </si>
  <si>
    <t>III - ÁREA INTERNA (BANHEIROS)</t>
  </si>
  <si>
    <t>IV - ÁREA INTERNA (HALL)</t>
  </si>
  <si>
    <t>V - ÁREA EXTERNA (PISOS ADJACENTES)</t>
  </si>
  <si>
    <t>VI - ESQUADRIAS EXTERNAS</t>
  </si>
  <si>
    <t>(4x5)</t>
  </si>
  <si>
    <t>FREQUÊNCIA NO MÊS (HORAS)</t>
  </si>
  <si>
    <t>JORNADA DE TRABALHO NO MÊS (HORAS)</t>
  </si>
  <si>
    <t>(1X2X3) Ki</t>
  </si>
  <si>
    <t>VII - ESQUADRIAS EXTERNAS (FACES INTERNAS)</t>
  </si>
  <si>
    <t>Nota 2: Os valores por metro quadrado, por tipo de área, não podem ser superiores aos limites previstos em Portaria vigente expedida pelo MPDG.</t>
  </si>
  <si>
    <t>VALOR MENSAL DOS SERVIÇOS</t>
  </si>
  <si>
    <t>TIPO DE ÁREA</t>
  </si>
  <si>
    <t>PREÇO MENSAL UNITÁRIO</t>
  </si>
  <si>
    <t>ÁREA</t>
  </si>
  <si>
    <t>VALOR ANUAL</t>
  </si>
  <si>
    <t>QUANTIDADE APROXIMADA DE PROFISSIONAIS (POR PRODUTIVIDADE)</t>
  </si>
  <si>
    <t>QUANTIDADE APROXIMADA DE PROFISSIONAIS PARA ESQUADRIAS</t>
  </si>
  <si>
    <t>(R$/ M²)</t>
  </si>
  <si>
    <t>(M²)</t>
  </si>
  <si>
    <t>ÁREA FÍSICA A SER LIMPA</t>
  </si>
  <si>
    <t>PRODUTIVIDADE DIÁRIA</t>
  </si>
  <si>
    <t>HORAS TRABALHADAS NA LIMPEZA DE ESQUADRIAS NO MÊS</t>
  </si>
  <si>
    <t>TOTAL DE HORAS TRABALHADAS NO MÊS</t>
  </si>
  <si>
    <t>ESTIMATIVA DE QUANTIDADE DE SERVENTES POR MÊS</t>
  </si>
  <si>
    <t>I - Área Interna (Pisos Frios)</t>
  </si>
  <si>
    <t>II - Área Interna (Laboratório)</t>
  </si>
  <si>
    <t>III - Área Interna (Banheiros)</t>
  </si>
  <si>
    <t>IV - Área Interna (Hall)</t>
  </si>
  <si>
    <t>V - Área Externa (Pisos Adjacentes)</t>
  </si>
  <si>
    <t>VI - Esquadrias Externas</t>
  </si>
  <si>
    <t>VII - Esquadrias Externas (Faces Internas)</t>
  </si>
  <si>
    <t>TOTAL MENSAL</t>
  </si>
  <si>
    <t>VALOR ANUAL DOS SERVIÇOS</t>
  </si>
  <si>
    <t>VALOR TOTAL PREVISTO</t>
  </si>
  <si>
    <t xml:space="preserve">PLANILHA DE CUSTOS E FORMAÇÃO DE PREÇOS </t>
  </si>
  <si>
    <t>MODELO PARA A CONSOLIDAÇÃO E APRESENTAÇÃO DE PROPOSTAS - RESUMO</t>
  </si>
  <si>
    <t>Item</t>
  </si>
  <si>
    <t>Especificação dos Serviços</t>
  </si>
  <si>
    <t>Quant.</t>
  </si>
  <si>
    <t>AUXILIAR ADMINISTRATIVO II</t>
  </si>
  <si>
    <t>RECEPCIONISTA</t>
  </si>
  <si>
    <t xml:space="preserve"> </t>
  </si>
  <si>
    <t>MOTORISTA</t>
  </si>
  <si>
    <t>DIÁRIAS (MOTORISTA)</t>
  </si>
  <si>
    <t>HORAS NOTURNAS - DIAS ÚTEIS</t>
  </si>
  <si>
    <t>HORAS NOTURNAS - REPOUSO</t>
  </si>
  <si>
    <t>JARDINEIRO</t>
  </si>
  <si>
    <t>AUXILIAR DE CARGA E DESCARGA</t>
  </si>
  <si>
    <t>SERVIÇOS DE LIMPEZA E CONS.</t>
  </si>
  <si>
    <t>Valor Total (R$)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</si>
</sst>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[$R$ -416]#,##0.00"/>
    <numFmt numFmtId="165" formatCode="_-&quot;R$&quot;\ * #,##0.00_-;\-&quot;R$&quot;\ * #,##0.00_-;_-&quot;R$&quot;\ * &quot;-&quot;??_-;_-@"/>
    <numFmt numFmtId="166" formatCode="_([$R$ -416]* #,##0.00_);_([$R$ -416]* \(#,##0.00\);_([$R$ -416]* &quot;-&quot;??_);_(@_)"/>
    <numFmt numFmtId="167" formatCode="0.0%"/>
    <numFmt numFmtId="168" formatCode="0.0"/>
  </numFmts>
  <fonts count="23">
    <font>
      <sz val="11.0"/>
      <color theme="1"/>
      <name val="Calibri"/>
      <scheme val="minor"/>
    </font>
    <font>
      <sz val="18.0"/>
      <color theme="0"/>
      <name val="Times New Roman"/>
    </font>
    <font/>
    <font>
      <sz val="12.0"/>
      <color theme="1"/>
      <name val="Times New Roman"/>
    </font>
    <font>
      <sz val="9.0"/>
      <color rgb="FFFF0000"/>
      <name val="Times New Roman"/>
    </font>
    <font>
      <sz val="12.0"/>
      <color rgb="FFFF0000"/>
      <name val="Times New Roman"/>
    </font>
    <font>
      <b/>
      <sz val="12.0"/>
      <color theme="1"/>
      <name val="Times New Roman"/>
    </font>
    <font>
      <sz val="8.0"/>
      <color theme="1"/>
      <name val="Verdana"/>
    </font>
    <font>
      <sz val="9.0"/>
      <color theme="1"/>
      <name val="Calibri"/>
      <scheme val="minor"/>
    </font>
    <font>
      <b/>
      <sz val="11.0"/>
      <color rgb="FF000000"/>
      <name val="Arial"/>
    </font>
    <font>
      <b/>
      <sz val="12.0"/>
      <color rgb="FF000000"/>
      <name val="&quot;Times New Roman&quot;"/>
    </font>
    <font>
      <sz val="12.0"/>
      <color rgb="FF000000"/>
      <name val="&quot;Times New Roman&quot;"/>
    </font>
    <font>
      <color theme="1"/>
      <name val="Calibri"/>
      <scheme val="minor"/>
    </font>
    <font>
      <b/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Arial"/>
    </font>
    <font>
      <color theme="1"/>
      <name val="Arial"/>
    </font>
    <font>
      <b/>
      <color rgb="FFFF0000"/>
      <name val="Arial"/>
    </font>
    <font>
      <b/>
      <color theme="1"/>
      <name val="Arial"/>
    </font>
    <font>
      <sz val="9.0"/>
      <color theme="1"/>
      <name val="Arial"/>
    </font>
    <font>
      <sz val="11.0"/>
      <color rgb="FF000000"/>
      <name val="Inconsolata"/>
    </font>
    <font>
      <b/>
      <sz val="9.0"/>
      <color theme="1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2E75B5"/>
        <bgColor rgb="FF2E75B5"/>
      </patternFill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  <fill>
      <patternFill patternType="solid">
        <fgColor rgb="FF00FF00"/>
        <bgColor rgb="FF00FF00"/>
      </patternFill>
    </fill>
    <fill>
      <patternFill patternType="solid">
        <fgColor rgb="FFF7CAAC"/>
        <bgColor rgb="FFF7CAAC"/>
      </patternFill>
    </fill>
    <fill>
      <patternFill patternType="solid">
        <fgColor rgb="FF9BC2E6"/>
        <bgColor rgb="FF9BC2E6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</fills>
  <borders count="36">
    <border/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24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0" fontId="4" numFmtId="0" xfId="0" applyAlignment="1" applyFont="1">
      <alignment horizontal="center"/>
    </xf>
    <xf borderId="0" fillId="0" fontId="5" numFmtId="0" xfId="0" applyAlignment="1" applyFont="1">
      <alignment horizontal="center"/>
    </xf>
    <xf borderId="1" fillId="3" fontId="6" numFmtId="0" xfId="0" applyAlignment="1" applyBorder="1" applyFill="1" applyFont="1">
      <alignment horizontal="center" vertical="center"/>
    </xf>
    <xf borderId="4" fillId="0" fontId="6" numFmtId="0" xfId="0" applyAlignment="1" applyBorder="1" applyFont="1">
      <alignment horizontal="center" shrinkToFit="0" vertical="center" wrapText="1"/>
    </xf>
    <xf borderId="5" fillId="0" fontId="3" numFmtId="0" xfId="0" applyAlignment="1" applyBorder="1" applyFont="1">
      <alignment shrinkToFit="0" vertical="center" wrapText="1"/>
    </xf>
    <xf borderId="6" fillId="0" fontId="5" numFmtId="0" xfId="0" applyAlignment="1" applyBorder="1" applyFont="1">
      <alignment horizontal="center"/>
    </xf>
    <xf borderId="7" fillId="0" fontId="6" numFmtId="0" xfId="0" applyAlignment="1" applyBorder="1" applyFont="1">
      <alignment horizontal="center" shrinkToFit="0" vertical="center" wrapText="1"/>
    </xf>
    <xf borderId="8" fillId="0" fontId="3" numFmtId="0" xfId="0" applyAlignment="1" applyBorder="1" applyFont="1">
      <alignment shrinkToFit="0" vertical="center" wrapText="1"/>
    </xf>
    <xf borderId="9" fillId="0" fontId="5" numFmtId="0" xfId="0" applyAlignment="1" applyBorder="1" applyFont="1">
      <alignment horizontal="center"/>
    </xf>
    <xf borderId="9" fillId="0" fontId="5" numFmtId="164" xfId="0" applyAlignment="1" applyBorder="1" applyFont="1" applyNumberFormat="1">
      <alignment horizontal="center" readingOrder="0"/>
    </xf>
    <xf borderId="9" fillId="0" fontId="3" numFmtId="0" xfId="0" applyBorder="1" applyFont="1"/>
    <xf borderId="10" fillId="0" fontId="6" numFmtId="0" xfId="0" applyAlignment="1" applyBorder="1" applyFont="1">
      <alignment horizontal="center" shrinkToFit="0" vertical="center" wrapText="1"/>
    </xf>
    <xf borderId="11" fillId="0" fontId="3" numFmtId="0" xfId="0" applyAlignment="1" applyBorder="1" applyFont="1">
      <alignment shrinkToFit="0" vertical="center" wrapText="1"/>
    </xf>
    <xf borderId="12" fillId="0" fontId="3" numFmtId="0" xfId="0" applyBorder="1" applyFont="1"/>
    <xf borderId="0" fillId="0" fontId="7" numFmtId="0" xfId="0" applyFont="1"/>
    <xf borderId="13" fillId="0" fontId="6" numFmtId="0" xfId="0" applyAlignment="1" applyBorder="1" applyFont="1">
      <alignment horizontal="center" shrinkToFit="0" vertical="center" wrapText="1"/>
    </xf>
    <xf borderId="14" fillId="0" fontId="6" numFmtId="0" xfId="0" applyAlignment="1" applyBorder="1" applyFont="1">
      <alignment horizontal="center" shrinkToFit="0" vertical="center" wrapText="1"/>
    </xf>
    <xf borderId="15" fillId="0" fontId="3" numFmtId="0" xfId="0" applyAlignment="1" applyBorder="1" applyFont="1">
      <alignment horizontal="center" shrinkToFit="0" vertical="center" wrapText="1"/>
    </xf>
    <xf borderId="16" fillId="0" fontId="3" numFmtId="0" xfId="0" applyAlignment="1" applyBorder="1" applyFont="1">
      <alignment shrinkToFit="0" vertical="center" wrapText="1"/>
    </xf>
    <xf borderId="16" fillId="0" fontId="3" numFmtId="165" xfId="0" applyAlignment="1" applyBorder="1" applyFont="1" applyNumberFormat="1">
      <alignment horizontal="center" shrinkToFit="0" vertical="center" wrapText="1"/>
    </xf>
    <xf borderId="17" fillId="0" fontId="6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0" fillId="0" fontId="7" numFmtId="0" xfId="0" applyAlignment="1" applyFont="1">
      <alignment horizontal="left" shrinkToFit="0" vertical="top" wrapText="1"/>
    </xf>
    <xf borderId="0" fillId="0" fontId="6" numFmtId="0" xfId="0" applyAlignment="1" applyFont="1">
      <alignment vertical="center"/>
    </xf>
    <xf borderId="1" fillId="4" fontId="6" numFmtId="0" xfId="0" applyAlignment="1" applyBorder="1" applyFill="1" applyFont="1">
      <alignment horizontal="center" vertical="center"/>
    </xf>
    <xf borderId="1" fillId="4" fontId="6" numFmtId="0" xfId="0" applyAlignment="1" applyBorder="1" applyFont="1">
      <alignment horizontal="center" shrinkToFit="0" vertical="center" wrapText="1"/>
    </xf>
    <xf borderId="16" fillId="0" fontId="3" numFmtId="10" xfId="0" applyAlignment="1" applyBorder="1" applyFont="1" applyNumberFormat="1">
      <alignment horizontal="center" shrinkToFit="0" vertical="center" wrapText="1"/>
    </xf>
    <xf borderId="18" fillId="5" fontId="3" numFmtId="10" xfId="0" applyAlignment="1" applyBorder="1" applyFill="1" applyFont="1" applyNumberFormat="1">
      <alignment horizontal="center" readingOrder="0" shrinkToFit="0" vertical="center" wrapText="1"/>
    </xf>
    <xf borderId="0" fillId="0" fontId="6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16" fillId="0" fontId="3" numFmtId="165" xfId="0" applyAlignment="1" applyBorder="1" applyFont="1" applyNumberFormat="1">
      <alignment horizontal="center" readingOrder="0" shrinkToFit="0" vertical="center" wrapText="1"/>
    </xf>
    <xf borderId="16" fillId="0" fontId="3" numFmtId="0" xfId="0" applyAlignment="1" applyBorder="1" applyFont="1">
      <alignment readingOrder="0" shrinkToFit="0" vertical="center" wrapText="1"/>
    </xf>
    <xf borderId="0" fillId="0" fontId="3" numFmtId="0" xfId="0" applyAlignment="1" applyFont="1">
      <alignment vertical="center"/>
    </xf>
    <xf borderId="16" fillId="0" fontId="3" numFmtId="0" xfId="0" applyAlignment="1" applyBorder="1" applyFont="1">
      <alignment horizontal="left" shrinkToFit="0" vertical="center" wrapText="1"/>
    </xf>
    <xf borderId="0" fillId="0" fontId="8" numFmtId="0" xfId="0" applyAlignment="1" applyFont="1">
      <alignment readingOrder="0" shrinkToFit="0" vertical="center" wrapText="1"/>
    </xf>
    <xf borderId="19" fillId="0" fontId="3" numFmtId="0" xfId="0" applyAlignment="1" applyBorder="1" applyFont="1">
      <alignment horizontal="center" shrinkToFit="0" vertical="center" wrapText="1"/>
    </xf>
    <xf borderId="16" fillId="0" fontId="3" numFmtId="164" xfId="0" applyAlignment="1" applyBorder="1" applyFont="1" applyNumberFormat="1">
      <alignment horizontal="center" shrinkToFit="0" vertical="center" wrapText="1"/>
    </xf>
    <xf borderId="14" fillId="0" fontId="6" numFmtId="0" xfId="0" applyAlignment="1" applyBorder="1" applyFont="1">
      <alignment shrinkToFit="0" vertical="center" wrapText="1"/>
    </xf>
    <xf borderId="16" fillId="0" fontId="3" numFmtId="164" xfId="0" applyAlignment="1" applyBorder="1" applyFont="1" applyNumberFormat="1">
      <alignment horizontal="center" readingOrder="0" shrinkToFit="0" vertical="center" wrapText="1"/>
    </xf>
    <xf borderId="16" fillId="5" fontId="3" numFmtId="10" xfId="0" applyAlignment="1" applyBorder="1" applyFont="1" applyNumberFormat="1">
      <alignment horizontal="center" readingOrder="0" shrinkToFit="0" vertical="center" wrapText="1"/>
    </xf>
    <xf borderId="16" fillId="0" fontId="6" numFmtId="10" xfId="0" applyAlignment="1" applyBorder="1" applyFont="1" applyNumberFormat="1">
      <alignment horizontal="center" shrinkToFit="0" vertical="center" wrapText="1"/>
    </xf>
    <xf borderId="20" fillId="0" fontId="3" numFmtId="0" xfId="0" applyAlignment="1" applyBorder="1" applyFont="1">
      <alignment horizontal="center" shrinkToFit="0" vertical="center" wrapText="1"/>
    </xf>
    <xf borderId="21" fillId="0" fontId="3" numFmtId="0" xfId="0" applyAlignment="1" applyBorder="1" applyFont="1">
      <alignment readingOrder="0"/>
    </xf>
    <xf borderId="22" fillId="0" fontId="2" numFmtId="0" xfId="0" applyBorder="1" applyFont="1"/>
    <xf borderId="23" fillId="0" fontId="2" numFmtId="0" xfId="0" applyBorder="1" applyFont="1"/>
    <xf borderId="24" fillId="0" fontId="3" numFmtId="10" xfId="0" applyAlignment="1" applyBorder="1" applyFont="1" applyNumberFormat="1">
      <alignment horizontal="center" readingOrder="0" shrinkToFit="0" vertical="center" wrapText="1"/>
    </xf>
    <xf borderId="8" fillId="0" fontId="3" numFmtId="165" xfId="0" applyAlignment="1" applyBorder="1" applyFont="1" applyNumberFormat="1">
      <alignment horizontal="center" shrinkToFit="0" vertical="center" wrapText="1"/>
    </xf>
    <xf borderId="21" fillId="0" fontId="3" numFmtId="164" xfId="0" applyAlignment="1" applyBorder="1" applyFont="1" applyNumberFormat="1">
      <alignment horizontal="center"/>
    </xf>
    <xf borderId="24" fillId="0" fontId="3" numFmtId="9" xfId="0" applyAlignment="1" applyBorder="1" applyFont="1" applyNumberFormat="1">
      <alignment horizontal="center" shrinkToFit="0" vertical="center" wrapText="1"/>
    </xf>
    <xf borderId="24" fillId="0" fontId="3" numFmtId="0" xfId="0" applyAlignment="1" applyBorder="1" applyFont="1">
      <alignment horizontal="center" shrinkToFit="0" vertical="center" wrapText="1"/>
    </xf>
    <xf borderId="8" fillId="0" fontId="3" numFmtId="166" xfId="0" applyAlignment="1" applyBorder="1" applyFont="1" applyNumberFormat="1">
      <alignment horizontal="center" shrinkToFit="0" vertical="center" wrapText="1"/>
    </xf>
    <xf borderId="0" fillId="0" fontId="7" numFmtId="0" xfId="0" applyAlignment="1" applyFont="1">
      <alignment readingOrder="0" shrinkToFit="0" wrapText="1"/>
    </xf>
    <xf borderId="0" fillId="0" fontId="9" numFmtId="0" xfId="0" applyFont="1"/>
    <xf borderId="15" fillId="0" fontId="6" numFmtId="0" xfId="0" applyAlignment="1" applyBorder="1" applyFont="1">
      <alignment horizontal="center" shrinkToFit="0" vertical="center" wrapText="1"/>
    </xf>
    <xf borderId="16" fillId="0" fontId="3" numFmtId="165" xfId="0" applyAlignment="1" applyBorder="1" applyFont="1" applyNumberFormat="1">
      <alignment shrinkToFit="0" vertical="center" wrapText="1"/>
    </xf>
    <xf borderId="16" fillId="0" fontId="3" numFmtId="164" xfId="0" applyAlignment="1" applyBorder="1" applyFont="1" applyNumberFormat="1">
      <alignment shrinkToFit="0" vertical="center" wrapText="1"/>
    </xf>
    <xf borderId="16" fillId="0" fontId="3" numFmtId="2" xfId="0" applyAlignment="1" applyBorder="1" applyFont="1" applyNumberFormat="1">
      <alignment shrinkToFit="0" vertical="center" wrapText="1"/>
    </xf>
    <xf borderId="16" fillId="0" fontId="3" numFmtId="0" xfId="0" applyAlignment="1" applyBorder="1" applyFont="1">
      <alignment horizontal="center" shrinkToFit="0" vertical="center" wrapText="1"/>
    </xf>
    <xf borderId="24" fillId="0" fontId="3" numFmtId="10" xfId="0" applyAlignment="1" applyBorder="1" applyFont="1" applyNumberFormat="1">
      <alignment horizontal="center" shrinkToFit="0" vertical="center" wrapText="1"/>
    </xf>
    <xf borderId="18" fillId="5" fontId="3" numFmtId="9" xfId="0" applyAlignment="1" applyBorder="1" applyFont="1" applyNumberFormat="1">
      <alignment horizontal="center" readingOrder="0" shrinkToFit="0" vertical="center" wrapText="1"/>
    </xf>
    <xf borderId="14" fillId="0" fontId="6" numFmtId="164" xfId="0" applyAlignment="1" applyBorder="1" applyFont="1" applyNumberFormat="1">
      <alignment horizontal="center" shrinkToFit="0" vertical="center" wrapText="1"/>
    </xf>
    <xf borderId="16" fillId="0" fontId="3" numFmtId="167" xfId="0" applyAlignment="1" applyBorder="1" applyFont="1" applyNumberFormat="1">
      <alignment horizontal="center" readingOrder="0" shrinkToFit="0" vertical="center" wrapText="1"/>
    </xf>
    <xf borderId="6" fillId="0" fontId="5" numFmtId="0" xfId="0" applyAlignment="1" applyBorder="1" applyFont="1">
      <alignment horizontal="center" readingOrder="0"/>
    </xf>
    <xf borderId="16" fillId="5" fontId="3" numFmtId="167" xfId="0" applyAlignment="1" applyBorder="1" applyFont="1" applyNumberFormat="1">
      <alignment horizontal="center" readingOrder="0" shrinkToFit="0" vertical="center" wrapText="1"/>
    </xf>
    <xf borderId="18" fillId="6" fontId="3" numFmtId="9" xfId="0" applyAlignment="1" applyBorder="1" applyFill="1" applyFont="1" applyNumberFormat="1">
      <alignment horizontal="center" readingOrder="0" shrinkToFit="0" vertical="center" wrapText="1"/>
    </xf>
    <xf borderId="16" fillId="0" fontId="3" numFmtId="9" xfId="0" applyAlignment="1" applyBorder="1" applyFont="1" applyNumberFormat="1">
      <alignment horizontal="center" readingOrder="0" shrinkToFit="0" vertical="center" wrapText="1"/>
    </xf>
    <xf borderId="25" fillId="7" fontId="10" numFmtId="0" xfId="0" applyAlignment="1" applyBorder="1" applyFill="1" applyFont="1">
      <alignment horizontal="center" readingOrder="0" shrinkToFit="0" wrapText="0"/>
    </xf>
    <xf borderId="25" fillId="0" fontId="2" numFmtId="0" xfId="0" applyBorder="1" applyFont="1"/>
    <xf borderId="0" fillId="7" fontId="10" numFmtId="0" xfId="0" applyAlignment="1" applyFont="1">
      <alignment horizontal="center" readingOrder="0" shrinkToFit="0" wrapText="0"/>
    </xf>
    <xf borderId="0" fillId="7" fontId="10" numFmtId="0" xfId="0" applyAlignment="1" applyFont="1">
      <alignment horizontal="center" readingOrder="0" shrinkToFit="0" vertical="bottom" wrapText="0"/>
    </xf>
    <xf borderId="21" fillId="0" fontId="10" numFmtId="0" xfId="0" applyAlignment="1" applyBorder="1" applyFont="1">
      <alignment readingOrder="0" shrinkToFit="0" vertical="bottom" wrapText="0"/>
    </xf>
    <xf borderId="23" fillId="0" fontId="10" numFmtId="164" xfId="0" applyAlignment="1" applyBorder="1" applyFont="1" applyNumberFormat="1">
      <alignment horizontal="right" readingOrder="0" shrinkToFit="0" vertical="bottom" wrapText="0"/>
    </xf>
    <xf borderId="23" fillId="0" fontId="10" numFmtId="0" xfId="0" applyAlignment="1" applyBorder="1" applyFont="1">
      <alignment horizontal="right" readingOrder="0" shrinkToFit="0" vertical="bottom" wrapText="0"/>
    </xf>
    <xf borderId="26" fillId="0" fontId="11" numFmtId="0" xfId="0" applyAlignment="1" applyBorder="1" applyFont="1">
      <alignment horizontal="center" shrinkToFit="0" vertical="bottom" wrapText="0"/>
    </xf>
    <xf borderId="27" fillId="0" fontId="11" numFmtId="0" xfId="0" applyAlignment="1" applyBorder="1" applyFont="1">
      <alignment shrinkToFit="0" vertical="bottom" wrapText="0"/>
    </xf>
    <xf borderId="28" fillId="0" fontId="2" numFmtId="0" xfId="0" applyBorder="1" applyFont="1"/>
    <xf borderId="21" fillId="0" fontId="10" numFmtId="0" xfId="0" applyAlignment="1" applyBorder="1" applyFont="1">
      <alignment horizontal="left" readingOrder="0" shrinkToFit="0" vertical="bottom" wrapText="0"/>
    </xf>
    <xf borderId="25" fillId="0" fontId="11" numFmtId="0" xfId="0" applyAlignment="1" applyBorder="1" applyFont="1">
      <alignment shrinkToFit="0" vertical="bottom" wrapText="0"/>
    </xf>
    <xf borderId="21" fillId="0" fontId="11" numFmtId="0" xfId="0" applyAlignment="1" applyBorder="1" applyFont="1">
      <alignment readingOrder="0" shrinkToFit="0" vertical="bottom" wrapText="0"/>
    </xf>
    <xf borderId="25" fillId="0" fontId="11" numFmtId="10" xfId="0" applyAlignment="1" applyBorder="1" applyFont="1" applyNumberFormat="1">
      <alignment horizontal="right" readingOrder="0" shrinkToFit="0" vertical="bottom" wrapText="0"/>
    </xf>
    <xf borderId="21" fillId="0" fontId="11" numFmtId="0" xfId="0" applyAlignment="1" applyBorder="1" applyFont="1">
      <alignment horizontal="left" readingOrder="0" shrinkToFit="0" vertical="bottom" wrapText="0"/>
    </xf>
    <xf borderId="25" fillId="0" fontId="11" numFmtId="9" xfId="0" applyAlignment="1" applyBorder="1" applyFont="1" applyNumberFormat="1">
      <alignment horizontal="right" readingOrder="0" shrinkToFit="0" vertical="bottom" wrapText="0"/>
    </xf>
    <xf borderId="25" fillId="0" fontId="10" numFmtId="10" xfId="0" applyAlignment="1" applyBorder="1" applyFont="1" applyNumberFormat="1">
      <alignment horizontal="right" readingOrder="0" shrinkToFit="0" vertical="bottom" wrapText="0"/>
    </xf>
    <xf borderId="0" fillId="0" fontId="11" numFmtId="0" xfId="0" applyAlignment="1" applyFont="1">
      <alignment shrinkToFit="0" vertical="bottom" wrapText="0"/>
    </xf>
    <xf borderId="29" fillId="0" fontId="11" numFmtId="0" xfId="0" applyAlignment="1" applyBorder="1" applyFont="1">
      <alignment shrinkToFit="0" vertical="bottom" wrapText="0"/>
    </xf>
    <xf borderId="30" fillId="0" fontId="10" numFmtId="164" xfId="0" applyAlignment="1" applyBorder="1" applyFont="1" applyNumberFormat="1">
      <alignment horizontal="right" readingOrder="0" shrinkToFit="0" vertical="bottom" wrapText="0"/>
    </xf>
    <xf borderId="30" fillId="0" fontId="10" numFmtId="164" xfId="0" applyAlignment="1" applyBorder="1" applyFont="1" applyNumberFormat="1">
      <alignment horizontal="right" readingOrder="0" shrinkToFit="0" vertical="bottom" wrapText="0"/>
    </xf>
    <xf borderId="0" fillId="0" fontId="12" numFmtId="2" xfId="0" applyFont="1" applyNumberFormat="1"/>
    <xf borderId="0" fillId="7" fontId="10" numFmtId="0" xfId="0" applyAlignment="1" applyFont="1">
      <alignment horizontal="center" readingOrder="0" shrinkToFit="0" wrapText="1"/>
    </xf>
    <xf borderId="0" fillId="7" fontId="10" numFmtId="0" xfId="0" applyAlignment="1" applyFont="1">
      <alignment horizontal="center" readingOrder="0" shrinkToFit="0" vertical="bottom" wrapText="1"/>
    </xf>
    <xf borderId="21" fillId="0" fontId="10" numFmtId="0" xfId="0" applyAlignment="1" applyBorder="1" applyFont="1">
      <alignment readingOrder="0" shrinkToFit="0" vertical="bottom" wrapText="1"/>
    </xf>
    <xf borderId="23" fillId="0" fontId="11" numFmtId="164" xfId="0" applyAlignment="1" applyBorder="1" applyFont="1" applyNumberFormat="1">
      <alignment horizontal="right" readingOrder="0" shrinkToFit="0" vertical="bottom" wrapText="0"/>
    </xf>
    <xf borderId="8" fillId="0" fontId="11" numFmtId="9" xfId="0" applyAlignment="1" applyBorder="1" applyFont="1" applyNumberFormat="1">
      <alignment horizontal="right" readingOrder="0" shrinkToFit="0" vertical="bottom" wrapText="0"/>
    </xf>
    <xf borderId="8" fillId="0" fontId="11" numFmtId="49" xfId="0" applyAlignment="1" applyBorder="1" applyFont="1" applyNumberFormat="1">
      <alignment horizontal="right" readingOrder="0" shrinkToFit="0" vertical="bottom" wrapText="0"/>
    </xf>
    <xf borderId="8" fillId="0" fontId="3" numFmtId="164" xfId="0" applyBorder="1" applyFont="1" applyNumberFormat="1"/>
    <xf borderId="8" fillId="0" fontId="3" numFmtId="165" xfId="0" applyBorder="1" applyFont="1" applyNumberFormat="1"/>
    <xf borderId="8" fillId="0" fontId="3" numFmtId="0" xfId="0" applyAlignment="1" applyBorder="1" applyFont="1">
      <alignment readingOrder="0"/>
    </xf>
    <xf borderId="8" fillId="0" fontId="3" numFmtId="2" xfId="0" applyAlignment="1" applyBorder="1" applyFont="1" applyNumberFormat="1">
      <alignment readingOrder="0"/>
    </xf>
    <xf borderId="31" fillId="0" fontId="10" numFmtId="0" xfId="0" applyAlignment="1" applyBorder="1" applyFont="1">
      <alignment readingOrder="0" shrinkToFit="0" vertical="bottom" wrapText="1"/>
    </xf>
    <xf borderId="32" fillId="0" fontId="2" numFmtId="0" xfId="0" applyBorder="1" applyFont="1"/>
    <xf borderId="32" fillId="0" fontId="11" numFmtId="164" xfId="0" applyAlignment="1" applyBorder="1" applyFont="1" applyNumberFormat="1">
      <alignment horizontal="right" readingOrder="0" shrinkToFit="0" vertical="bottom" wrapText="0"/>
    </xf>
    <xf borderId="33" fillId="0" fontId="11" numFmtId="9" xfId="0" applyAlignment="1" applyBorder="1" applyFont="1" applyNumberFormat="1">
      <alignment horizontal="right" readingOrder="0" shrinkToFit="0" vertical="bottom" wrapText="0"/>
    </xf>
    <xf borderId="33" fillId="0" fontId="11" numFmtId="49" xfId="0" applyAlignment="1" applyBorder="1" applyFont="1" applyNumberFormat="1">
      <alignment horizontal="right" readingOrder="0" shrinkToFit="0" vertical="bottom" wrapText="0"/>
    </xf>
    <xf borderId="33" fillId="0" fontId="3" numFmtId="164" xfId="0" applyBorder="1" applyFont="1" applyNumberFormat="1"/>
    <xf borderId="33" fillId="0" fontId="3" numFmtId="165" xfId="0" applyAlignment="1" applyBorder="1" applyFont="1" applyNumberFormat="1">
      <alignment readingOrder="0"/>
    </xf>
    <xf borderId="33" fillId="0" fontId="3" numFmtId="0" xfId="0" applyAlignment="1" applyBorder="1" applyFont="1">
      <alignment readingOrder="0"/>
    </xf>
    <xf borderId="33" fillId="0" fontId="3" numFmtId="2" xfId="0" applyAlignment="1" applyBorder="1" applyFont="1" applyNumberFormat="1">
      <alignment readingOrder="0"/>
    </xf>
    <xf borderId="30" fillId="0" fontId="2" numFmtId="0" xfId="0" applyBorder="1" applyFont="1"/>
    <xf borderId="29" fillId="0" fontId="2" numFmtId="0" xfId="0" applyBorder="1" applyFont="1"/>
    <xf borderId="8" fillId="0" fontId="11" numFmtId="0" xfId="0" applyAlignment="1" applyBorder="1" applyFont="1">
      <alignment shrinkToFit="0" vertical="bottom" wrapText="0"/>
    </xf>
    <xf borderId="8" fillId="0" fontId="12" numFmtId="0" xfId="0" applyBorder="1" applyFont="1"/>
    <xf borderId="8" fillId="0" fontId="12" numFmtId="2" xfId="0" applyBorder="1" applyFont="1" applyNumberFormat="1"/>
    <xf borderId="8" fillId="0" fontId="10" numFmtId="164" xfId="0" applyAlignment="1" applyBorder="1" applyFont="1" applyNumberFormat="1">
      <alignment horizontal="right" readingOrder="0" shrinkToFit="0" vertical="bottom" wrapText="0"/>
    </xf>
    <xf borderId="8" fillId="0" fontId="6" numFmtId="2" xfId="0" applyBorder="1" applyFont="1" applyNumberFormat="1"/>
    <xf borderId="0" fillId="5" fontId="13" numFmtId="0" xfId="0" applyAlignment="1" applyFont="1">
      <alignment horizontal="center" readingOrder="0"/>
    </xf>
    <xf borderId="8" fillId="0" fontId="13" numFmtId="0" xfId="0" applyAlignment="1" applyBorder="1" applyFont="1">
      <alignment readingOrder="0"/>
    </xf>
    <xf borderId="8" fillId="0" fontId="12" numFmtId="0" xfId="0" applyAlignment="1" applyBorder="1" applyFont="1">
      <alignment readingOrder="0"/>
    </xf>
    <xf borderId="8" fillId="0" fontId="12" numFmtId="0" xfId="0" applyAlignment="1" applyBorder="1" applyFont="1">
      <alignment readingOrder="0" shrinkToFit="0" wrapText="1"/>
    </xf>
    <xf borderId="8" fillId="0" fontId="12" numFmtId="9" xfId="0" applyAlignment="1" applyBorder="1" applyFont="1" applyNumberFormat="1">
      <alignment readingOrder="0"/>
    </xf>
    <xf borderId="0" fillId="0" fontId="13" numFmtId="0" xfId="0" applyAlignment="1" applyFont="1">
      <alignment horizontal="center" readingOrder="0"/>
    </xf>
    <xf borderId="8" fillId="0" fontId="13" numFmtId="0" xfId="0" applyAlignment="1" applyBorder="1" applyFont="1">
      <alignment horizontal="center" readingOrder="0"/>
    </xf>
    <xf borderId="8" fillId="0" fontId="13" numFmtId="2" xfId="0" applyBorder="1" applyFont="1" applyNumberFormat="1"/>
    <xf borderId="21" fillId="5" fontId="13" numFmtId="0" xfId="0" applyAlignment="1" applyBorder="1" applyFont="1">
      <alignment horizontal="center" readingOrder="0"/>
    </xf>
    <xf borderId="8" fillId="0" fontId="12" numFmtId="1" xfId="0" applyAlignment="1" applyBorder="1" applyFont="1" applyNumberFormat="1">
      <alignment readingOrder="0"/>
    </xf>
    <xf borderId="8" fillId="5" fontId="14" numFmtId="0" xfId="0" applyAlignment="1" applyBorder="1" applyFont="1">
      <alignment horizontal="center" readingOrder="0"/>
    </xf>
    <xf borderId="8" fillId="0" fontId="14" numFmtId="0" xfId="0" applyBorder="1" applyFont="1"/>
    <xf borderId="21" fillId="0" fontId="15" numFmtId="0" xfId="0" applyAlignment="1" applyBorder="1" applyFont="1">
      <alignment readingOrder="0"/>
    </xf>
    <xf borderId="8" fillId="0" fontId="14" numFmtId="0" xfId="0" applyAlignment="1" applyBorder="1" applyFont="1">
      <alignment readingOrder="0"/>
    </xf>
    <xf borderId="8" fillId="0" fontId="14" numFmtId="0" xfId="0" applyAlignment="1" applyBorder="1" applyFont="1">
      <alignment readingOrder="0" shrinkToFit="0" wrapText="1"/>
    </xf>
    <xf borderId="8" fillId="0" fontId="14" numFmtId="0" xfId="0" applyAlignment="1" applyBorder="1" applyFont="1">
      <alignment shrinkToFit="0" wrapText="1"/>
    </xf>
    <xf borderId="8" fillId="0" fontId="15" numFmtId="0" xfId="0" applyAlignment="1" applyBorder="1" applyFont="1">
      <alignment readingOrder="0" shrinkToFit="0" wrapText="1"/>
    </xf>
    <xf borderId="0" fillId="0" fontId="12" numFmtId="0" xfId="0" applyAlignment="1" applyFont="1">
      <alignment readingOrder="0"/>
    </xf>
    <xf borderId="8" fillId="0" fontId="13" numFmtId="164" xfId="0" applyBorder="1" applyFont="1" applyNumberFormat="1"/>
    <xf borderId="0" fillId="0" fontId="16" numFmtId="0" xfId="0" applyAlignment="1" applyFont="1">
      <alignment horizontal="center" readingOrder="0" shrinkToFit="0" vertical="bottom" wrapText="0"/>
    </xf>
    <xf borderId="0" fillId="0" fontId="17" numFmtId="0" xfId="0" applyAlignment="1" applyFont="1">
      <alignment shrinkToFit="0" vertical="bottom" wrapText="0"/>
    </xf>
    <xf borderId="0" fillId="0" fontId="18" numFmtId="0" xfId="0" applyAlignment="1" applyFont="1">
      <alignment horizontal="left" readingOrder="0"/>
    </xf>
    <xf borderId="0" fillId="0" fontId="18" numFmtId="0" xfId="0" applyAlignment="1" applyFont="1">
      <alignment readingOrder="0" shrinkToFit="0" wrapText="1"/>
    </xf>
    <xf borderId="21" fillId="0" fontId="17" numFmtId="0" xfId="0" applyAlignment="1" applyBorder="1" applyFont="1">
      <alignment horizontal="left" readingOrder="0" shrinkToFit="0" vertical="bottom" wrapText="0"/>
    </xf>
    <xf borderId="25" fillId="0" fontId="12" numFmtId="0" xfId="0" applyBorder="1" applyFont="1"/>
    <xf borderId="0" fillId="0" fontId="17" numFmtId="0" xfId="0" applyAlignment="1" applyFont="1">
      <alignment horizontal="center" shrinkToFit="0" vertical="bottom" wrapText="0"/>
    </xf>
    <xf borderId="0" fillId="0" fontId="17" numFmtId="0" xfId="0" applyAlignment="1" applyFont="1">
      <alignment horizontal="left" shrinkToFit="0" vertical="bottom" wrapText="0"/>
    </xf>
    <xf borderId="21" fillId="0" fontId="19" numFmtId="0" xfId="0" applyAlignment="1" applyBorder="1" applyFont="1">
      <alignment horizontal="center" readingOrder="0" vertical="bottom"/>
    </xf>
    <xf borderId="22" fillId="0" fontId="19" numFmtId="0" xfId="0" applyAlignment="1" applyBorder="1" applyFont="1">
      <alignment horizontal="center" readingOrder="0" vertical="bottom"/>
    </xf>
    <xf borderId="21" fillId="0" fontId="20" numFmtId="0" xfId="0" applyAlignment="1" applyBorder="1" applyFont="1">
      <alignment horizontal="left" readingOrder="0" shrinkToFit="0" vertical="bottom" wrapText="0"/>
    </xf>
    <xf borderId="29" fillId="8" fontId="17" numFmtId="0" xfId="0" applyAlignment="1" applyBorder="1" applyFill="1" applyFont="1">
      <alignment horizontal="right" readingOrder="0" shrinkToFit="0" vertical="bottom" wrapText="0"/>
    </xf>
    <xf borderId="30" fillId="0" fontId="17" numFmtId="0" xfId="0" applyAlignment="1" applyBorder="1" applyFont="1">
      <alignment horizontal="center" readingOrder="0" shrinkToFit="0" vertical="bottom" wrapText="0"/>
    </xf>
    <xf borderId="0" fillId="0" fontId="17" numFmtId="0" xfId="0" applyFont="1"/>
    <xf borderId="0" fillId="0" fontId="19" numFmtId="0" xfId="0" applyAlignment="1" applyFont="1">
      <alignment readingOrder="0" shrinkToFit="0" vertical="bottom" wrapText="0"/>
    </xf>
    <xf borderId="25" fillId="0" fontId="19" numFmtId="0" xfId="0" applyAlignment="1" applyBorder="1" applyFont="1">
      <alignment horizontal="left" readingOrder="0" shrinkToFit="0" vertical="bottom" wrapText="0"/>
    </xf>
    <xf borderId="27" fillId="0" fontId="19" numFmtId="0" xfId="0" applyAlignment="1" applyBorder="1" applyFont="1">
      <alignment horizontal="center" readingOrder="0"/>
    </xf>
    <xf borderId="34" fillId="0" fontId="19" numFmtId="0" xfId="0" applyAlignment="1" applyBorder="1" applyFont="1">
      <alignment horizontal="center" readingOrder="0"/>
    </xf>
    <xf borderId="32" fillId="0" fontId="19" numFmtId="0" xfId="0" applyAlignment="1" applyBorder="1" applyFont="1">
      <alignment horizontal="center" readingOrder="0"/>
    </xf>
    <xf borderId="27" fillId="0" fontId="2" numFmtId="0" xfId="0" applyBorder="1" applyFont="1"/>
    <xf borderId="30" fillId="0" fontId="19" numFmtId="0" xfId="0" applyAlignment="1" applyBorder="1" applyFont="1">
      <alignment horizontal="center" readingOrder="0"/>
    </xf>
    <xf borderId="27" fillId="0" fontId="17" numFmtId="0" xfId="0" applyAlignment="1" applyBorder="1" applyFont="1">
      <alignment horizontal="left" readingOrder="0"/>
    </xf>
    <xf borderId="34" fillId="0" fontId="17" numFmtId="11" xfId="0" applyAlignment="1" applyBorder="1" applyFont="1" applyNumberFormat="1">
      <alignment horizontal="center" readingOrder="0"/>
    </xf>
    <xf borderId="34" fillId="0" fontId="17" numFmtId="165" xfId="0" applyAlignment="1" applyBorder="1" applyFont="1" applyNumberFormat="1">
      <alignment horizontal="center" readingOrder="0"/>
    </xf>
    <xf borderId="34" fillId="0" fontId="17" numFmtId="164" xfId="0" applyAlignment="1" applyBorder="1" applyFont="1" applyNumberFormat="1">
      <alignment horizontal="right" readingOrder="0"/>
    </xf>
    <xf borderId="0" fillId="9" fontId="21" numFmtId="11" xfId="0" applyFill="1" applyFont="1" applyNumberFormat="1"/>
    <xf borderId="33" fillId="0" fontId="17" numFmtId="0" xfId="0" applyAlignment="1" applyBorder="1" applyFont="1">
      <alignment horizontal="left" readingOrder="0"/>
    </xf>
    <xf borderId="32" fillId="0" fontId="17" numFmtId="0" xfId="0" applyAlignment="1" applyBorder="1" applyFont="1">
      <alignment horizontal="center" readingOrder="0"/>
    </xf>
    <xf borderId="32" fillId="0" fontId="17" numFmtId="165" xfId="0" applyAlignment="1" applyBorder="1" applyFont="1" applyNumberFormat="1">
      <alignment horizontal="center" readingOrder="0"/>
    </xf>
    <xf borderId="32" fillId="0" fontId="17" numFmtId="164" xfId="0" applyAlignment="1" applyBorder="1" applyFont="1" applyNumberFormat="1">
      <alignment horizontal="center" readingOrder="0"/>
    </xf>
    <xf borderId="21" fillId="0" fontId="19" numFmtId="0" xfId="0" applyAlignment="1" applyBorder="1" applyFont="1">
      <alignment horizontal="center" readingOrder="0"/>
    </xf>
    <xf borderId="23" fillId="0" fontId="17" numFmtId="164" xfId="0" applyAlignment="1" applyBorder="1" applyFont="1" applyNumberFormat="1">
      <alignment horizontal="center" readingOrder="0"/>
    </xf>
    <xf borderId="27" fillId="0" fontId="22" numFmtId="0" xfId="0" applyAlignment="1" applyBorder="1" applyFont="1">
      <alignment horizontal="center" readingOrder="0"/>
    </xf>
    <xf borderId="34" fillId="0" fontId="22" numFmtId="0" xfId="0" applyAlignment="1" applyBorder="1" applyFont="1">
      <alignment horizontal="center" readingOrder="0"/>
    </xf>
    <xf borderId="32" fillId="0" fontId="22" numFmtId="0" xfId="0" applyAlignment="1" applyBorder="1" applyFont="1">
      <alignment horizontal="center" readingOrder="0"/>
    </xf>
    <xf borderId="34" fillId="0" fontId="22" numFmtId="0" xfId="0" applyAlignment="1" applyBorder="1" applyFont="1">
      <alignment horizontal="center" readingOrder="0" shrinkToFit="0" wrapText="1"/>
    </xf>
    <xf borderId="30" fillId="0" fontId="22" numFmtId="0" xfId="0" applyAlignment="1" applyBorder="1" applyFont="1">
      <alignment horizontal="center" readingOrder="0"/>
    </xf>
    <xf borderId="30" fillId="0" fontId="22" numFmtId="0" xfId="0" applyAlignment="1" applyBorder="1" applyFont="1">
      <alignment horizontal="center"/>
    </xf>
    <xf borderId="34" fillId="0" fontId="17" numFmtId="0" xfId="0" applyAlignment="1" applyBorder="1" applyFont="1">
      <alignment horizontal="center" readingOrder="0"/>
    </xf>
    <xf borderId="22" fillId="0" fontId="17" numFmtId="0" xfId="0" applyAlignment="1" applyBorder="1" applyFont="1">
      <alignment shrinkToFit="0" vertical="bottom" wrapText="0"/>
    </xf>
    <xf borderId="0" fillId="0" fontId="19" numFmtId="0" xfId="0" applyAlignment="1" applyFont="1">
      <alignment horizontal="center"/>
    </xf>
    <xf borderId="0" fillId="0" fontId="17" numFmtId="0" xfId="0" applyAlignment="1" applyFont="1">
      <alignment horizontal="left"/>
    </xf>
    <xf borderId="0" fillId="0" fontId="17" numFmtId="0" xfId="0" applyAlignment="1" applyFont="1">
      <alignment horizontal="center"/>
    </xf>
    <xf borderId="0" fillId="0" fontId="18" numFmtId="0" xfId="0" applyAlignment="1" applyFont="1">
      <alignment readingOrder="0"/>
    </xf>
    <xf borderId="0" fillId="0" fontId="19" numFmtId="0" xfId="0" applyAlignment="1" applyFont="1">
      <alignment horizontal="center" readingOrder="0" shrinkToFit="0" vertical="bottom" wrapText="0"/>
    </xf>
    <xf borderId="33" fillId="0" fontId="19" numFmtId="0" xfId="0" applyAlignment="1" applyBorder="1" applyFont="1">
      <alignment horizontal="center" readingOrder="0"/>
    </xf>
    <xf borderId="35" fillId="0" fontId="19" numFmtId="0" xfId="0" applyAlignment="1" applyBorder="1" applyFont="1">
      <alignment horizontal="center" readingOrder="0"/>
    </xf>
    <xf borderId="31" fillId="0" fontId="19" numFmtId="0" xfId="0" applyAlignment="1" applyBorder="1" applyFont="1">
      <alignment horizontal="center" readingOrder="0"/>
    </xf>
    <xf borderId="33" fillId="0" fontId="19" numFmtId="0" xfId="0" applyAlignment="1" applyBorder="1" applyFont="1">
      <alignment horizontal="center" readingOrder="0" shrinkToFit="0" wrapText="1"/>
    </xf>
    <xf borderId="0" fillId="0" fontId="19" numFmtId="0" xfId="0" applyAlignment="1" applyFont="1">
      <alignment horizontal="center" readingOrder="0" shrinkToFit="0" wrapText="1"/>
    </xf>
    <xf borderId="21" fillId="0" fontId="19" numFmtId="0" xfId="0" applyAlignment="1" applyBorder="1" applyFont="1">
      <alignment horizontal="center" readingOrder="0" shrinkToFit="0" vertical="center" wrapText="1"/>
    </xf>
    <xf borderId="25" fillId="0" fontId="19" numFmtId="0" xfId="0" applyAlignment="1" applyBorder="1" applyFont="1">
      <alignment horizontal="center" readingOrder="0"/>
    </xf>
    <xf borderId="28" fillId="0" fontId="19" numFmtId="0" xfId="0" applyAlignment="1" applyBorder="1" applyFont="1">
      <alignment horizontal="center" readingOrder="0"/>
    </xf>
    <xf borderId="29" fillId="0" fontId="19" numFmtId="0" xfId="0" applyAlignment="1" applyBorder="1" applyFont="1">
      <alignment horizontal="center" readingOrder="0" shrinkToFit="0" wrapText="1"/>
    </xf>
    <xf borderId="8" fillId="0" fontId="20" numFmtId="0" xfId="0" applyAlignment="1" applyBorder="1" applyFont="1">
      <alignment horizontal="center" readingOrder="0" shrinkToFit="0" vertical="center" wrapText="1"/>
    </xf>
    <xf borderId="8" fillId="0" fontId="20" numFmtId="0" xfId="0" applyAlignment="1" applyBorder="1" applyFont="1">
      <alignment readingOrder="0" shrinkToFit="0" vertical="center" wrapText="1"/>
    </xf>
    <xf borderId="29" fillId="0" fontId="17" numFmtId="0" xfId="0" applyAlignment="1" applyBorder="1" applyFont="1">
      <alignment readingOrder="0"/>
    </xf>
    <xf borderId="30" fillId="0" fontId="17" numFmtId="164" xfId="0" applyAlignment="1" applyBorder="1" applyFont="1" applyNumberFormat="1">
      <alignment horizontal="center" readingOrder="0"/>
    </xf>
    <xf borderId="30" fillId="0" fontId="17" numFmtId="0" xfId="0" applyAlignment="1" applyBorder="1" applyFont="1">
      <alignment horizontal="right" readingOrder="0"/>
    </xf>
    <xf borderId="25" fillId="0" fontId="17" numFmtId="164" xfId="0" applyAlignment="1" applyBorder="1" applyFont="1" applyNumberFormat="1">
      <alignment horizontal="center" readingOrder="0"/>
    </xf>
    <xf borderId="28" fillId="0" fontId="17" numFmtId="164" xfId="0" applyAlignment="1" applyBorder="1" applyFont="1" applyNumberFormat="1">
      <alignment horizontal="center" readingOrder="0" shrinkToFit="0" vertical="bottom" wrapText="0"/>
    </xf>
    <xf borderId="29" fillId="0" fontId="17" numFmtId="2" xfId="0" applyAlignment="1" applyBorder="1" applyFont="1" applyNumberFormat="1">
      <alignment horizontal="right" readingOrder="0" shrinkToFit="0" vertical="bottom" wrapText="0"/>
    </xf>
    <xf borderId="8" fillId="0" fontId="17" numFmtId="0" xfId="0" applyAlignment="1" applyBorder="1" applyFont="1">
      <alignment shrinkToFit="0" vertical="bottom" wrapText="0"/>
    </xf>
    <xf borderId="8" fillId="0" fontId="17" numFmtId="0" xfId="0" applyAlignment="1" applyBorder="1" applyFont="1">
      <alignment readingOrder="0" shrinkToFit="0" vertical="bottom" wrapText="0"/>
    </xf>
    <xf borderId="8" fillId="0" fontId="17" numFmtId="2" xfId="0" applyAlignment="1" applyBorder="1" applyFont="1" applyNumberFormat="1">
      <alignment shrinkToFit="0" vertical="bottom" wrapText="0"/>
    </xf>
    <xf borderId="29" fillId="0" fontId="17" numFmtId="0" xfId="0" applyAlignment="1" applyBorder="1" applyFont="1">
      <alignment readingOrder="0" shrinkToFit="0" wrapText="1"/>
    </xf>
    <xf borderId="28" fillId="0" fontId="17" numFmtId="0" xfId="0" applyAlignment="1" applyBorder="1" applyFont="1">
      <alignment readingOrder="0" shrinkToFit="0" wrapText="1"/>
    </xf>
    <xf borderId="30" fillId="0" fontId="19" numFmtId="164" xfId="0" applyAlignment="1" applyBorder="1" applyFont="1" applyNumberFormat="1">
      <alignment horizontal="center" readingOrder="0"/>
    </xf>
    <xf borderId="29" fillId="0" fontId="17" numFmtId="168" xfId="0" applyAlignment="1" applyBorder="1" applyFont="1" applyNumberFormat="1">
      <alignment shrinkToFit="0" vertical="bottom" wrapText="0"/>
    </xf>
    <xf borderId="21" fillId="0" fontId="19" numFmtId="0" xfId="0" applyAlignment="1" applyBorder="1" applyFont="1">
      <alignment horizontal="center" readingOrder="0" shrinkToFit="0" vertical="bottom" wrapText="0"/>
    </xf>
    <xf borderId="23" fillId="0" fontId="19" numFmtId="0" xfId="0" applyAlignment="1" applyBorder="1" applyFont="1">
      <alignment horizontal="center" readingOrder="0" shrinkToFit="0" vertical="bottom" wrapText="0"/>
    </xf>
    <xf borderId="8" fillId="0" fontId="19" numFmtId="164" xfId="0" applyAlignment="1" applyBorder="1" applyFont="1" applyNumberFormat="1">
      <alignment shrinkToFit="0" vertical="bottom" wrapText="0"/>
    </xf>
    <xf borderId="29" fillId="0" fontId="17" numFmtId="168" xfId="0" applyAlignment="1" applyBorder="1" applyFont="1" applyNumberFormat="1">
      <alignment horizontal="right" readingOrder="0" shrinkToFit="0" vertical="bottom" wrapText="0"/>
    </xf>
    <xf borderId="0" fillId="0" fontId="19" numFmtId="0" xfId="0" applyAlignment="1" applyFont="1">
      <alignment horizontal="center" readingOrder="0"/>
    </xf>
    <xf borderId="0" fillId="0" fontId="17" numFmtId="0" xfId="0" applyAlignment="1" applyFont="1">
      <alignment readingOrder="0"/>
    </xf>
    <xf borderId="0" fillId="0" fontId="17" numFmtId="0" xfId="0" applyAlignment="1" applyFont="1">
      <alignment horizontal="center" readingOrder="0"/>
    </xf>
    <xf borderId="0" fillId="0" fontId="17" numFmtId="0" xfId="0" applyAlignment="1" applyFont="1">
      <alignment horizontal="right" readingOrder="0"/>
    </xf>
    <xf borderId="0" fillId="0" fontId="17" numFmtId="164" xfId="0" applyAlignment="1" applyFont="1" applyNumberFormat="1">
      <alignment horizontal="center" readingOrder="0"/>
    </xf>
    <xf borderId="0" fillId="0" fontId="17" numFmtId="164" xfId="0" applyAlignment="1" applyFont="1" applyNumberFormat="1">
      <alignment horizontal="center" readingOrder="0" shrinkToFit="0" vertical="bottom" wrapText="0"/>
    </xf>
    <xf borderId="0" fillId="0" fontId="17" numFmtId="2" xfId="0" applyAlignment="1" applyFont="1" applyNumberFormat="1">
      <alignment horizontal="right" readingOrder="0" shrinkToFit="0" vertical="bottom" wrapText="0"/>
    </xf>
    <xf borderId="0" fillId="0" fontId="17" numFmtId="0" xfId="0" applyAlignment="1" applyFont="1">
      <alignment readingOrder="0" shrinkToFit="0" wrapText="1"/>
    </xf>
    <xf borderId="0" fillId="0" fontId="19" numFmtId="164" xfId="0" applyAlignment="1" applyFont="1" applyNumberFormat="1">
      <alignment horizontal="center" readingOrder="0"/>
    </xf>
    <xf borderId="0" fillId="0" fontId="17" numFmtId="168" xfId="0" applyAlignment="1" applyFont="1" applyNumberFormat="1">
      <alignment shrinkToFit="0" vertical="bottom" wrapText="0"/>
    </xf>
    <xf borderId="0" fillId="0" fontId="19" numFmtId="0" xfId="0" applyAlignment="1" applyFont="1">
      <alignment shrinkToFit="0" vertical="bottom" wrapText="0"/>
    </xf>
    <xf borderId="0" fillId="0" fontId="17" numFmtId="168" xfId="0" applyAlignment="1" applyFont="1" applyNumberFormat="1">
      <alignment horizontal="right" readingOrder="0" shrinkToFit="0" vertical="bottom" wrapText="0"/>
    </xf>
    <xf borderId="0" fillId="0" fontId="17" numFmtId="0" xfId="0" applyAlignment="1" applyFont="1">
      <alignment readingOrder="0" shrinkToFit="0" vertical="bottom" wrapText="0"/>
    </xf>
    <xf borderId="0" fillId="0" fontId="19" numFmtId="0" xfId="0" applyAlignment="1" applyFont="1">
      <alignment horizontal="center" shrinkToFit="0" vertical="bottom" wrapText="0"/>
    </xf>
    <xf borderId="0" fillId="0" fontId="13" numFmtId="0" xfId="0" applyAlignment="1" applyFont="1">
      <alignment readingOrder="0"/>
    </xf>
    <xf borderId="0" fillId="0" fontId="13" numFmtId="0" xfId="0" applyFont="1"/>
    <xf borderId="0" fillId="0" fontId="13" numFmtId="0" xfId="0" applyAlignment="1" applyFont="1">
      <alignment horizontal="center" readingOrder="0" vertical="center"/>
    </xf>
    <xf borderId="0" fillId="0" fontId="12" numFmtId="164" xfId="0" applyAlignment="1" applyFont="1" applyNumberFormat="1">
      <alignment horizontal="right" readingOrder="0"/>
    </xf>
    <xf borderId="0" fillId="0" fontId="12" numFmtId="164" xfId="0" applyAlignment="1" applyFont="1" applyNumberFormat="1">
      <alignment readingOrder="0"/>
    </xf>
    <xf borderId="0" fillId="0" fontId="12" numFmtId="0" xfId="0" applyAlignment="1" applyFont="1">
      <alignment readingOrder="0" shrinkToFit="0" wrapText="1"/>
    </xf>
    <xf borderId="0" fillId="0" fontId="12" numFmtId="0" xfId="0" applyAlignment="1" applyFont="1">
      <alignment horizontal="center" readingOrder="0"/>
    </xf>
    <xf borderId="21" fillId="0" fontId="12" numFmtId="0" xfId="0" applyAlignment="1" applyBorder="1" applyFont="1">
      <alignment horizontal="center" readingOrder="0"/>
    </xf>
    <xf borderId="8" fillId="0" fontId="12" numFmtId="164" xfId="0" applyAlignment="1" applyBorder="1" applyFont="1" applyNumberFormat="1">
      <alignment horizontal="center" readingOrder="0"/>
    </xf>
    <xf borderId="8" fillId="0" fontId="12" numFmtId="164" xfId="0" applyAlignment="1" applyBorder="1" applyFont="1" applyNumberFormat="1">
      <alignment horizontal="center" readingOrder="0"/>
    </xf>
    <xf borderId="8" fillId="0" fontId="12" numFmtId="164" xfId="0" applyAlignment="1" applyBorder="1" applyFont="1" applyNumberFormat="1">
      <alignment horizontal="center" readingOrder="0" vertical="center"/>
    </xf>
    <xf borderId="8" fillId="0" fontId="12" numFmtId="164" xfId="0" applyAlignment="1" applyBorder="1" applyFont="1" applyNumberFormat="1">
      <alignment horizontal="center"/>
    </xf>
    <xf borderId="8" fillId="0" fontId="12" numFmtId="164" xfId="0" applyBorder="1" applyFont="1" applyNumberFormat="1"/>
    <xf borderId="8" fillId="0" fontId="12" numFmtId="164" xfId="0" applyAlignment="1" applyBorder="1" applyFont="1" applyNumberFormat="1">
      <alignment readingOrder="0"/>
    </xf>
    <xf borderId="8" fillId="0" fontId="13" numFmtId="164" xfId="0" applyAlignment="1" applyBorder="1" applyFont="1" applyNumberFormat="1">
      <alignment readingOrder="0"/>
    </xf>
    <xf borderId="0" fillId="0" fontId="12" numFmtId="164" xfId="0" applyAlignment="1" applyFont="1" applyNumberFormat="1">
      <alignment horizontal="center" readingOrder="0"/>
    </xf>
    <xf borderId="0" fillId="0" fontId="12" numFmtId="164" xfId="0" applyAlignment="1" applyFont="1" applyNumberFormat="1">
      <alignment horizontal="center" readingOrder="0"/>
    </xf>
    <xf borderId="0" fillId="0" fontId="12" numFmtId="164" xfId="0" applyAlignment="1" applyFont="1" applyNumberFormat="1">
      <alignment horizontal="center"/>
    </xf>
    <xf borderId="0" fillId="0" fontId="12" numFmtId="164" xfId="0" applyFont="1" applyNumberFormat="1"/>
    <xf borderId="0" fillId="0" fontId="13" numFmtId="164" xfId="0" applyAlignment="1" applyFont="1" applyNumberFormat="1">
      <alignment readingOrder="0"/>
    </xf>
    <xf borderId="0" fillId="0" fontId="12" numFmtId="164" xfId="0" applyAlignment="1" applyFont="1" applyNumberFormat="1">
      <alignment horizontal="center" readingOrder="0" vertical="center"/>
    </xf>
    <xf borderId="0" fillId="0" fontId="13" numFmtId="164" xfId="0" applyAlignment="1" applyFont="1" applyNumberForma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72.14"/>
    <col customWidth="1" min="3" max="3" width="20.57"/>
    <col customWidth="1" min="4" max="4" width="14.29"/>
    <col customWidth="1" min="5" max="5" width="12.71"/>
    <col customWidth="1" min="6" max="6" width="12.0"/>
    <col customWidth="1" min="7" max="26" width="9.14"/>
  </cols>
  <sheetData>
    <row r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1" t="s">
        <v>1</v>
      </c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5" t="s">
        <v>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6"/>
      <c r="B4" s="6"/>
      <c r="C4" s="6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7" t="s">
        <v>3</v>
      </c>
      <c r="B5" s="2"/>
      <c r="C5" s="3"/>
      <c r="D5" s="6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8">
        <v>1.0</v>
      </c>
      <c r="B6" s="9" t="s">
        <v>4</v>
      </c>
      <c r="C6" s="10" t="s">
        <v>5</v>
      </c>
      <c r="D6" s="6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1">
        <v>2.0</v>
      </c>
      <c r="B7" s="12" t="s">
        <v>6</v>
      </c>
      <c r="C7" s="13"/>
      <c r="D7" s="6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1">
        <v>3.0</v>
      </c>
      <c r="B8" s="12" t="s">
        <v>7</v>
      </c>
      <c r="C8" s="14">
        <v>1321.11</v>
      </c>
      <c r="D8" s="6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1">
        <v>4.0</v>
      </c>
      <c r="B9" s="12" t="s">
        <v>8</v>
      </c>
      <c r="C9" s="1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6">
        <v>5.0</v>
      </c>
      <c r="B10" s="17" t="s">
        <v>9</v>
      </c>
      <c r="C10" s="1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9" t="s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9" t="s">
        <v>11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9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7" t="s">
        <v>12</v>
      </c>
      <c r="B14" s="2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20">
        <v>1.0</v>
      </c>
      <c r="B16" s="21" t="s">
        <v>13</v>
      </c>
      <c r="C16" s="21" t="s">
        <v>14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22" t="s">
        <v>15</v>
      </c>
      <c r="B17" s="23" t="s">
        <v>16</v>
      </c>
      <c r="C17" s="24">
        <f>C8</f>
        <v>1321.11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22" t="s">
        <v>17</v>
      </c>
      <c r="B18" s="23" t="s">
        <v>18</v>
      </c>
      <c r="C18" s="2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22" t="s">
        <v>19</v>
      </c>
      <c r="B19" s="23" t="s">
        <v>20</v>
      </c>
      <c r="C19" s="2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22" t="s">
        <v>21</v>
      </c>
      <c r="B20" s="23" t="s">
        <v>22</v>
      </c>
      <c r="C20" s="2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22" t="s">
        <v>23</v>
      </c>
      <c r="B21" s="23" t="s">
        <v>24</v>
      </c>
      <c r="C21" s="2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22" t="s">
        <v>25</v>
      </c>
      <c r="B22" s="23" t="s">
        <v>26</v>
      </c>
      <c r="C22" s="2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25" t="s">
        <v>27</v>
      </c>
      <c r="B23" s="26"/>
      <c r="C23" s="24">
        <f>SUM(C17:C22)</f>
        <v>1321.11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19" t="s">
        <v>28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19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7" t="s">
        <v>29</v>
      </c>
      <c r="B26" s="2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4.0" customHeight="1">
      <c r="A27" s="27" t="s">
        <v>30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2.5" customHeight="1">
      <c r="A28" s="27" t="s">
        <v>31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31.5" customHeight="1">
      <c r="A29" s="27" t="s">
        <v>32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2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29" t="s">
        <v>33</v>
      </c>
      <c r="B31" s="2"/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20" t="s">
        <v>34</v>
      </c>
      <c r="B33" s="21" t="s">
        <v>35</v>
      </c>
      <c r="C33" s="21" t="s">
        <v>14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22" t="s">
        <v>15</v>
      </c>
      <c r="B34" s="23" t="s">
        <v>36</v>
      </c>
      <c r="C34" s="24">
        <f>C17*0.0833</f>
        <v>110.048463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22" t="s">
        <v>17</v>
      </c>
      <c r="B35" s="23" t="s">
        <v>37</v>
      </c>
      <c r="C35" s="24">
        <f>C17*11.1%</f>
        <v>146.64321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25" t="s">
        <v>27</v>
      </c>
      <c r="B36" s="26"/>
      <c r="C36" s="24">
        <f>SUM(C34:C35)</f>
        <v>256.691673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32.25" customHeight="1">
      <c r="A39" s="30" t="s">
        <v>38</v>
      </c>
      <c r="B39" s="2"/>
      <c r="C39" s="2"/>
      <c r="D39" s="3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20" t="s">
        <v>39</v>
      </c>
      <c r="B41" s="21" t="s">
        <v>40</v>
      </c>
      <c r="C41" s="21" t="s">
        <v>41</v>
      </c>
      <c r="D41" s="21" t="s">
        <v>14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22" t="s">
        <v>15</v>
      </c>
      <c r="B42" s="23" t="s">
        <v>42</v>
      </c>
      <c r="C42" s="31">
        <v>0.2</v>
      </c>
      <c r="D42" s="24">
        <f>(C17+C36)*C42</f>
        <v>315.5603346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22" t="s">
        <v>17</v>
      </c>
      <c r="B43" s="23" t="s">
        <v>43</v>
      </c>
      <c r="C43" s="31">
        <v>0.025</v>
      </c>
      <c r="D43" s="24">
        <f>(C17+C36)*C43</f>
        <v>39.44504183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22" t="s">
        <v>19</v>
      </c>
      <c r="B44" s="23" t="s">
        <v>44</v>
      </c>
      <c r="C44" s="32">
        <v>0.0306</v>
      </c>
      <c r="D44" s="24">
        <f>(C17+C36)*C44</f>
        <v>48.28073119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22" t="s">
        <v>21</v>
      </c>
      <c r="B45" s="23" t="s">
        <v>45</v>
      </c>
      <c r="C45" s="31">
        <v>0.015</v>
      </c>
      <c r="D45" s="24">
        <f>(C17+C36)*C45</f>
        <v>23.6670251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22" t="s">
        <v>23</v>
      </c>
      <c r="B46" s="23" t="s">
        <v>46</v>
      </c>
      <c r="C46" s="31">
        <v>0.01</v>
      </c>
      <c r="D46" s="24">
        <f>(C17+C36)*C46</f>
        <v>15.77801673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22" t="s">
        <v>25</v>
      </c>
      <c r="B47" s="23" t="s">
        <v>47</v>
      </c>
      <c r="C47" s="31">
        <v>0.006</v>
      </c>
      <c r="D47" s="24">
        <f>(C17+C36)*C47</f>
        <v>9.466810038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22" t="s">
        <v>48</v>
      </c>
      <c r="B48" s="23" t="s">
        <v>49</v>
      </c>
      <c r="C48" s="31">
        <v>0.002</v>
      </c>
      <c r="D48" s="24">
        <f>(C17+C36)*C48</f>
        <v>3.155603346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22" t="s">
        <v>50</v>
      </c>
      <c r="B49" s="23" t="s">
        <v>51</v>
      </c>
      <c r="C49" s="31">
        <v>0.08</v>
      </c>
      <c r="D49" s="24">
        <f>(C17+C36)*C49</f>
        <v>126.2241338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25" t="s">
        <v>52</v>
      </c>
      <c r="B50" s="26"/>
      <c r="C50" s="31">
        <f t="shared" ref="C50:D50" si="1">SUM(C42:C49)</f>
        <v>0.3686</v>
      </c>
      <c r="D50" s="24">
        <f t="shared" si="1"/>
        <v>581.5776967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19" t="s">
        <v>53</v>
      </c>
      <c r="B51" s="33"/>
      <c r="C51" s="34"/>
      <c r="D51" s="3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19" t="s">
        <v>54</v>
      </c>
      <c r="B52" s="33"/>
      <c r="C52" s="34"/>
      <c r="D52" s="3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19" t="s">
        <v>55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29" t="s">
        <v>56</v>
      </c>
      <c r="B55" s="2"/>
      <c r="C55" s="3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20" t="s">
        <v>57</v>
      </c>
      <c r="B57" s="21" t="s">
        <v>58</v>
      </c>
      <c r="C57" s="21" t="s">
        <v>14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22" t="s">
        <v>15</v>
      </c>
      <c r="B58" s="23" t="s">
        <v>59</v>
      </c>
      <c r="C58" s="35">
        <v>163.81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22" t="s">
        <v>17</v>
      </c>
      <c r="B59" s="36" t="s">
        <v>60</v>
      </c>
      <c r="C59" s="35">
        <v>289.26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22" t="s">
        <v>19</v>
      </c>
      <c r="B60" s="36" t="s">
        <v>61</v>
      </c>
      <c r="C60" s="35">
        <v>158.11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22" t="s">
        <v>21</v>
      </c>
      <c r="B61" s="36" t="s">
        <v>62</v>
      </c>
      <c r="C61" s="35">
        <v>4.15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25" t="s">
        <v>27</v>
      </c>
      <c r="B62" s="26"/>
      <c r="C62" s="24">
        <f>SUM(C58:C61)</f>
        <v>615.33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19" t="s">
        <v>63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24.0" customHeight="1">
      <c r="A64" s="27" t="s">
        <v>64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1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29" t="s">
        <v>65</v>
      </c>
      <c r="B66" s="2"/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20">
        <v>2.0</v>
      </c>
      <c r="B68" s="21" t="s">
        <v>66</v>
      </c>
      <c r="C68" s="21" t="s">
        <v>14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22" t="s">
        <v>34</v>
      </c>
      <c r="B69" s="23" t="s">
        <v>35</v>
      </c>
      <c r="C69" s="24">
        <f>C36</f>
        <v>256.691673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22" t="s">
        <v>39</v>
      </c>
      <c r="B70" s="23" t="s">
        <v>40</v>
      </c>
      <c r="C70" s="24">
        <f>D50</f>
        <v>581.5776967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22" t="s">
        <v>57</v>
      </c>
      <c r="B71" s="23" t="s">
        <v>58</v>
      </c>
      <c r="C71" s="24">
        <f>C62</f>
        <v>615.33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25" t="s">
        <v>27</v>
      </c>
      <c r="B72" s="26"/>
      <c r="C72" s="24">
        <f>SUM(C69:C71)</f>
        <v>1453.59937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37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7" t="s">
        <v>67</v>
      </c>
      <c r="B75" s="2"/>
      <c r="C75" s="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20">
        <v>3.0</v>
      </c>
      <c r="B77" s="21" t="s">
        <v>68</v>
      </c>
      <c r="C77" s="21" t="s">
        <v>14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22" t="s">
        <v>15</v>
      </c>
      <c r="B78" s="38" t="s">
        <v>69</v>
      </c>
      <c r="C78" s="35">
        <v>5.55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22" t="s">
        <v>17</v>
      </c>
      <c r="B79" s="38" t="s">
        <v>70</v>
      </c>
      <c r="C79" s="35">
        <v>3.96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22" t="s">
        <v>19</v>
      </c>
      <c r="B80" s="38" t="s">
        <v>71</v>
      </c>
      <c r="C80" s="35">
        <v>42.28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22" t="s">
        <v>21</v>
      </c>
      <c r="B81" s="38" t="s">
        <v>72</v>
      </c>
      <c r="C81" s="24">
        <f>C17*1.94%</f>
        <v>25.629534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22" t="s">
        <v>23</v>
      </c>
      <c r="B82" s="38" t="s">
        <v>73</v>
      </c>
      <c r="C82" s="35">
        <v>9.51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22" t="s">
        <v>25</v>
      </c>
      <c r="B83" s="38" t="s">
        <v>74</v>
      </c>
      <c r="C83" s="35">
        <v>10.57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25" t="s">
        <v>27</v>
      </c>
      <c r="B84" s="26"/>
      <c r="C84" s="24">
        <f>SUM(C78:C83)</f>
        <v>97.499534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39" t="s">
        <v>75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44.25" customHeight="1"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7" t="s">
        <v>76</v>
      </c>
      <c r="B87" s="2"/>
      <c r="C87" s="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23.25" customHeight="1">
      <c r="A88" s="27" t="s">
        <v>77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29" t="s">
        <v>78</v>
      </c>
      <c r="B90" s="2"/>
      <c r="C90" s="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2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20" t="s">
        <v>79</v>
      </c>
      <c r="B92" s="21" t="s">
        <v>80</v>
      </c>
      <c r="C92" s="21" t="s">
        <v>14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22" t="s">
        <v>15</v>
      </c>
      <c r="B93" s="23" t="s">
        <v>81</v>
      </c>
      <c r="C93" s="35" t="s">
        <v>82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22" t="s">
        <v>17</v>
      </c>
      <c r="B94" s="23" t="s">
        <v>83</v>
      </c>
      <c r="C94" s="35">
        <v>0.4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22" t="s">
        <v>19</v>
      </c>
      <c r="B95" s="23" t="s">
        <v>84</v>
      </c>
      <c r="C95" s="24">
        <f>C17*0.04%</f>
        <v>0.528444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22" t="s">
        <v>21</v>
      </c>
      <c r="B96" s="23" t="s">
        <v>85</v>
      </c>
      <c r="C96" s="24">
        <f>C17*0.27%</f>
        <v>3.566997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22" t="s">
        <v>23</v>
      </c>
      <c r="B97" s="23" t="s">
        <v>86</v>
      </c>
      <c r="C97" s="24">
        <f>C95</f>
        <v>0.528444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22" t="s">
        <v>87</v>
      </c>
      <c r="B98" s="23" t="s">
        <v>88</v>
      </c>
      <c r="C98" s="24">
        <f>C50*C97</f>
        <v>0.1947844584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22" t="s">
        <v>25</v>
      </c>
      <c r="B99" s="23" t="s">
        <v>89</v>
      </c>
      <c r="C99" s="35">
        <v>0.79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0" t="s">
        <v>48</v>
      </c>
      <c r="B100" s="23" t="s">
        <v>90</v>
      </c>
      <c r="C100" s="24">
        <f>C50*C94</f>
        <v>0.14744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25" t="s">
        <v>52</v>
      </c>
      <c r="B101" s="26"/>
      <c r="C101" s="35">
        <f>SUM(C93:C100)</f>
        <v>6.156109458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29" t="s">
        <v>91</v>
      </c>
      <c r="B104" s="2"/>
      <c r="C104" s="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28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20" t="s">
        <v>92</v>
      </c>
      <c r="B106" s="21" t="s">
        <v>93</v>
      </c>
      <c r="C106" s="21" t="s">
        <v>14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22" t="s">
        <v>15</v>
      </c>
      <c r="B107" s="23" t="s">
        <v>94</v>
      </c>
      <c r="C107" s="41">
        <v>0.0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25" t="s">
        <v>27</v>
      </c>
      <c r="B108" s="26"/>
      <c r="C108" s="41">
        <v>0.0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29" t="s">
        <v>95</v>
      </c>
      <c r="B111" s="2"/>
      <c r="C111" s="3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28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20">
        <v>4.0</v>
      </c>
      <c r="B113" s="21" t="s">
        <v>96</v>
      </c>
      <c r="C113" s="21" t="s">
        <v>14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22" t="s">
        <v>79</v>
      </c>
      <c r="B114" s="23" t="s">
        <v>97</v>
      </c>
      <c r="C114" s="24">
        <f>C101</f>
        <v>6.156109458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22" t="s">
        <v>92</v>
      </c>
      <c r="B115" s="23" t="s">
        <v>98</v>
      </c>
      <c r="C115" s="41">
        <f>C108</f>
        <v>0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25" t="s">
        <v>27</v>
      </c>
      <c r="B116" s="26"/>
      <c r="C116" s="24">
        <f>SUM(C114:C115)</f>
        <v>6.156109458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7" t="s">
        <v>99</v>
      </c>
      <c r="B119" s="2"/>
      <c r="C119" s="3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20">
        <v>5.0</v>
      </c>
      <c r="B121" s="42" t="s">
        <v>100</v>
      </c>
      <c r="C121" s="21" t="s">
        <v>14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22" t="s">
        <v>15</v>
      </c>
      <c r="B122" s="23" t="s">
        <v>101</v>
      </c>
      <c r="C122" s="43">
        <v>20.0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22" t="s">
        <v>17</v>
      </c>
      <c r="B123" s="23" t="s">
        <v>102</v>
      </c>
      <c r="C123" s="43">
        <v>79.44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22" t="s">
        <v>19</v>
      </c>
      <c r="B124" s="23" t="s">
        <v>103</v>
      </c>
      <c r="C124" s="41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22" t="s">
        <v>21</v>
      </c>
      <c r="B125" s="23" t="s">
        <v>26</v>
      </c>
      <c r="C125" s="41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25" t="s">
        <v>52</v>
      </c>
      <c r="B126" s="26"/>
      <c r="C126" s="43">
        <f>SUM(C122:C125)</f>
        <v>99.44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19" t="s">
        <v>104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7" t="s">
        <v>105</v>
      </c>
      <c r="B129" s="2"/>
      <c r="C129" s="3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20">
        <v>6.0</v>
      </c>
      <c r="B131" s="42" t="s">
        <v>106</v>
      </c>
      <c r="C131" s="21" t="s">
        <v>41</v>
      </c>
      <c r="D131" s="21" t="s">
        <v>14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22" t="s">
        <v>15</v>
      </c>
      <c r="B132" s="23" t="s">
        <v>107</v>
      </c>
      <c r="C132" s="44">
        <v>0.0025</v>
      </c>
      <c r="D132" s="24">
        <f>C150*C132</f>
        <v>7.444512533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22" t="s">
        <v>17</v>
      </c>
      <c r="B133" s="23" t="s">
        <v>108</v>
      </c>
      <c r="C133" s="44">
        <v>0.0025</v>
      </c>
      <c r="D133" s="24">
        <f>(C150+D132)*C133</f>
        <v>7.463123814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22" t="s">
        <v>19</v>
      </c>
      <c r="B134" s="23" t="s">
        <v>109</v>
      </c>
      <c r="C134" s="45">
        <f>SUM(C135:C137)</f>
        <v>0.0865</v>
      </c>
      <c r="D134" s="46"/>
      <c r="E134" s="4"/>
      <c r="F134" s="47" t="s">
        <v>110</v>
      </c>
      <c r="G134" s="48"/>
      <c r="H134" s="48"/>
      <c r="I134" s="49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22"/>
      <c r="B135" s="23" t="s">
        <v>111</v>
      </c>
      <c r="C135" s="50">
        <v>0.0065</v>
      </c>
      <c r="D135" s="51">
        <f>F135*C135</f>
        <v>21.29461655</v>
      </c>
      <c r="E135" s="4"/>
      <c r="F135" s="52">
        <f>(C150+D132+D133)/(1-(C135+C136+C137))</f>
        <v>3276.094854</v>
      </c>
      <c r="G135" s="48"/>
      <c r="H135" s="48"/>
      <c r="I135" s="49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22"/>
      <c r="B136" s="23" t="s">
        <v>112</v>
      </c>
      <c r="C136" s="50">
        <v>0.03</v>
      </c>
      <c r="D136" s="51">
        <f>F135*C136</f>
        <v>98.28284563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22"/>
      <c r="B137" s="23" t="s">
        <v>113</v>
      </c>
      <c r="C137" s="53">
        <v>0.05</v>
      </c>
      <c r="D137" s="51">
        <f>F135*C137</f>
        <v>163.8047427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25" t="s">
        <v>52</v>
      </c>
      <c r="B138" s="26"/>
      <c r="C138" s="54"/>
      <c r="D138" s="55">
        <f>SUM(D132:D137)</f>
        <v>298.2898413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25.5" customHeight="1">
      <c r="A139" s="56" t="s">
        <v>114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19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57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7" t="s">
        <v>115</v>
      </c>
      <c r="B142" s="2"/>
      <c r="C142" s="3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20"/>
      <c r="B144" s="21" t="s">
        <v>116</v>
      </c>
      <c r="C144" s="21" t="s">
        <v>14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58" t="s">
        <v>15</v>
      </c>
      <c r="B145" s="23" t="s">
        <v>12</v>
      </c>
      <c r="C145" s="59">
        <f>C23</f>
        <v>1321.11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58" t="s">
        <v>17</v>
      </c>
      <c r="B146" s="23" t="s">
        <v>29</v>
      </c>
      <c r="C146" s="59">
        <f>C72</f>
        <v>1453.59937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58" t="s">
        <v>19</v>
      </c>
      <c r="B147" s="23" t="s">
        <v>67</v>
      </c>
      <c r="C147" s="59">
        <f>C84</f>
        <v>97.499534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58" t="s">
        <v>21</v>
      </c>
      <c r="B148" s="23" t="s">
        <v>76</v>
      </c>
      <c r="C148" s="59">
        <f>C116</f>
        <v>6.156109458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58" t="s">
        <v>23</v>
      </c>
      <c r="B149" s="23" t="s">
        <v>99</v>
      </c>
      <c r="C149" s="60">
        <f>C126</f>
        <v>99.44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25" t="s">
        <v>117</v>
      </c>
      <c r="B150" s="26"/>
      <c r="C150" s="59">
        <f>SUM(C145:C149)</f>
        <v>2977.805013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58" t="s">
        <v>25</v>
      </c>
      <c r="B151" s="23" t="s">
        <v>118</v>
      </c>
      <c r="C151" s="61">
        <f>D138</f>
        <v>298.2898413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25" t="s">
        <v>119</v>
      </c>
      <c r="B152" s="26"/>
      <c r="C152" s="59">
        <f>SUM(C150:C151)</f>
        <v>3276.094854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mergeCells count="40">
    <mergeCell ref="A1:D1"/>
    <mergeCell ref="A2:D2"/>
    <mergeCell ref="A3:D3"/>
    <mergeCell ref="A5:C5"/>
    <mergeCell ref="A14:C14"/>
    <mergeCell ref="A23:B23"/>
    <mergeCell ref="A26:C26"/>
    <mergeCell ref="A27:D27"/>
    <mergeCell ref="A28:D28"/>
    <mergeCell ref="A29:D29"/>
    <mergeCell ref="A31:C31"/>
    <mergeCell ref="A36:B36"/>
    <mergeCell ref="A39:D39"/>
    <mergeCell ref="A50:B50"/>
    <mergeCell ref="A55:C55"/>
    <mergeCell ref="A62:B62"/>
    <mergeCell ref="A64:D64"/>
    <mergeCell ref="A66:C66"/>
    <mergeCell ref="A72:B72"/>
    <mergeCell ref="A75:C75"/>
    <mergeCell ref="A84:B84"/>
    <mergeCell ref="A85:C86"/>
    <mergeCell ref="A87:C87"/>
    <mergeCell ref="A88:D88"/>
    <mergeCell ref="A90:C90"/>
    <mergeCell ref="A101:B101"/>
    <mergeCell ref="A104:C104"/>
    <mergeCell ref="A108:B108"/>
    <mergeCell ref="A138:B138"/>
    <mergeCell ref="A139:D139"/>
    <mergeCell ref="A142:C142"/>
    <mergeCell ref="A150:B150"/>
    <mergeCell ref="A152:B152"/>
    <mergeCell ref="A111:C111"/>
    <mergeCell ref="A116:B116"/>
    <mergeCell ref="A119:C119"/>
    <mergeCell ref="A126:B126"/>
    <mergeCell ref="A129:C129"/>
    <mergeCell ref="F134:I134"/>
    <mergeCell ref="F135:I135"/>
  </mergeCells>
  <printOptions/>
  <pageMargins bottom="0.787401575" footer="0.0" header="0.0" left="0.511811024" right="0.511811024" top="0.787401575"/>
  <pageSetup fitToHeight="0"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31.29"/>
    <col customWidth="1" min="3" max="3" width="20.71"/>
    <col customWidth="1" min="4" max="4" width="18.71"/>
    <col customWidth="1" min="5" max="5" width="18.86"/>
    <col customWidth="1" min="6" max="7" width="19.43"/>
    <col customWidth="1" min="8" max="8" width="16.86"/>
  </cols>
  <sheetData>
    <row r="1">
      <c r="A1" s="71" t="s">
        <v>192</v>
      </c>
      <c r="B1" s="72"/>
      <c r="C1" s="93" t="s">
        <v>193</v>
      </c>
      <c r="D1" s="94" t="s">
        <v>194</v>
      </c>
      <c r="E1" s="94" t="s">
        <v>195</v>
      </c>
      <c r="F1" s="94" t="s">
        <v>196</v>
      </c>
      <c r="G1" s="94" t="s">
        <v>197</v>
      </c>
      <c r="H1" s="94" t="s">
        <v>198</v>
      </c>
      <c r="I1" s="94" t="s">
        <v>199</v>
      </c>
    </row>
    <row r="2">
      <c r="A2" s="95" t="s">
        <v>200</v>
      </c>
      <c r="B2" s="49"/>
      <c r="C2" s="96">
        <f>'Motoristas '!C17</f>
        <v>2132.75</v>
      </c>
      <c r="D2" s="97">
        <v>0.2</v>
      </c>
      <c r="E2" s="98" t="s">
        <v>201</v>
      </c>
      <c r="F2" s="99">
        <f>(C2/E2)*1.2</f>
        <v>11.63318182</v>
      </c>
      <c r="G2" s="100">
        <f>'HORAS NOTURNAS - VALOR'!C82</f>
        <v>19.24311871</v>
      </c>
      <c r="H2" s="101">
        <v>30.0</v>
      </c>
      <c r="I2" s="102">
        <f t="shared" ref="I2:I3" si="1">G2*H2</f>
        <v>577.2935612</v>
      </c>
    </row>
    <row r="3">
      <c r="A3" s="103" t="s">
        <v>202</v>
      </c>
      <c r="B3" s="104"/>
      <c r="C3" s="105">
        <f>'Motoristas '!C17</f>
        <v>2132.75</v>
      </c>
      <c r="D3" s="106">
        <v>0.7</v>
      </c>
      <c r="E3" s="107" t="s">
        <v>201</v>
      </c>
      <c r="F3" s="108">
        <f>(C3/E3)*1.7</f>
        <v>16.48034091</v>
      </c>
      <c r="G3" s="109">
        <f>'HORAS NOTURNAS - VALOR'!C166</f>
        <v>27.26797905</v>
      </c>
      <c r="H3" s="110">
        <v>5.0</v>
      </c>
      <c r="I3" s="111">
        <f t="shared" si="1"/>
        <v>136.3398952</v>
      </c>
    </row>
    <row r="4">
      <c r="A4" s="80"/>
      <c r="B4" s="112"/>
      <c r="C4" s="112"/>
      <c r="D4" s="113"/>
      <c r="E4" s="113"/>
      <c r="F4" s="113"/>
      <c r="G4" s="113"/>
      <c r="H4" s="113"/>
      <c r="I4" s="113"/>
    </row>
    <row r="5">
      <c r="A5" s="81"/>
      <c r="B5" s="49"/>
      <c r="C5" s="82"/>
      <c r="D5" s="114"/>
      <c r="E5" s="114"/>
      <c r="F5" s="115"/>
      <c r="G5" s="115"/>
      <c r="H5" s="115"/>
      <c r="I5" s="116"/>
    </row>
    <row r="6">
      <c r="A6" s="83"/>
      <c r="B6" s="49"/>
      <c r="C6" s="84"/>
      <c r="D6" s="114"/>
      <c r="E6" s="114"/>
      <c r="F6" s="115"/>
      <c r="G6" s="115"/>
      <c r="H6" s="115"/>
      <c r="I6" s="116"/>
    </row>
    <row r="7">
      <c r="A7" s="83"/>
      <c r="B7" s="49"/>
      <c r="C7" s="84"/>
      <c r="D7" s="114"/>
      <c r="E7" s="114"/>
      <c r="F7" s="115"/>
      <c r="G7" s="115"/>
      <c r="H7" s="115"/>
      <c r="I7" s="116"/>
    </row>
    <row r="8">
      <c r="A8" s="83"/>
      <c r="B8" s="49"/>
      <c r="C8" s="84"/>
      <c r="D8" s="114"/>
      <c r="E8" s="114"/>
      <c r="F8" s="115"/>
      <c r="G8" s="115"/>
      <c r="H8" s="115"/>
      <c r="I8" s="116"/>
    </row>
    <row r="9">
      <c r="A9" s="83"/>
      <c r="B9" s="49"/>
      <c r="C9" s="86"/>
      <c r="D9" s="114"/>
      <c r="E9" s="114"/>
      <c r="F9" s="115"/>
      <c r="G9" s="115"/>
      <c r="H9" s="115"/>
      <c r="I9" s="116"/>
    </row>
    <row r="10">
      <c r="A10" s="85"/>
      <c r="B10" s="49"/>
      <c r="C10" s="86"/>
      <c r="D10" s="114"/>
      <c r="E10" s="114"/>
      <c r="F10" s="115"/>
      <c r="G10" s="115"/>
      <c r="H10" s="115"/>
      <c r="I10" s="116"/>
    </row>
    <row r="11">
      <c r="A11" s="85"/>
      <c r="B11" s="49"/>
      <c r="C11" s="86"/>
      <c r="D11" s="114"/>
      <c r="E11" s="114"/>
      <c r="F11" s="115"/>
      <c r="G11" s="115"/>
      <c r="H11" s="115"/>
      <c r="I11" s="116"/>
    </row>
    <row r="12">
      <c r="A12" s="81"/>
      <c r="B12" s="49"/>
      <c r="C12" s="87"/>
      <c r="D12" s="114"/>
      <c r="E12" s="114"/>
      <c r="F12" s="115"/>
      <c r="G12" s="115"/>
      <c r="H12" s="115"/>
      <c r="I12" s="116"/>
    </row>
    <row r="13">
      <c r="A13" s="88"/>
      <c r="B13" s="88"/>
      <c r="C13" s="78"/>
      <c r="D13" s="114"/>
      <c r="E13" s="114"/>
      <c r="F13" s="115"/>
      <c r="G13" s="115"/>
      <c r="H13" s="115"/>
      <c r="I13" s="116"/>
    </row>
    <row r="14">
      <c r="A14" s="88"/>
      <c r="B14" s="88"/>
      <c r="C14" s="80"/>
      <c r="D14" s="114"/>
      <c r="E14" s="115"/>
      <c r="F14" s="115"/>
      <c r="G14" s="115"/>
      <c r="H14" s="115"/>
      <c r="I14" s="116"/>
    </row>
    <row r="15">
      <c r="A15" s="75" t="s">
        <v>203</v>
      </c>
      <c r="B15" s="49"/>
      <c r="C15" s="90"/>
      <c r="D15" s="117"/>
      <c r="E15" s="115"/>
      <c r="F15" s="115"/>
      <c r="G15" s="115"/>
      <c r="H15" s="115"/>
      <c r="I15" s="118">
        <f>SUM(I2:I4)</f>
        <v>713.6334565</v>
      </c>
    </row>
  </sheetData>
  <mergeCells count="20">
    <mergeCell ref="G3:G4"/>
    <mergeCell ref="H3:H4"/>
    <mergeCell ref="I3:I4"/>
    <mergeCell ref="A1:B1"/>
    <mergeCell ref="A2:B2"/>
    <mergeCell ref="A3:B4"/>
    <mergeCell ref="C3:C4"/>
    <mergeCell ref="D3:D4"/>
    <mergeCell ref="E3:E4"/>
    <mergeCell ref="F3:F4"/>
    <mergeCell ref="A12:B12"/>
    <mergeCell ref="C13:C14"/>
    <mergeCell ref="A15:B15"/>
    <mergeCell ref="A5:B5"/>
    <mergeCell ref="A6:B6"/>
    <mergeCell ref="A7:B7"/>
    <mergeCell ref="A8:B8"/>
    <mergeCell ref="A9:B9"/>
    <mergeCell ref="A10:B10"/>
    <mergeCell ref="A11:B11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5.43"/>
    <col customWidth="1" min="2" max="2" width="39.0"/>
    <col customWidth="1" min="3" max="3" width="20.14"/>
    <col customWidth="1" min="4" max="4" width="27.57"/>
    <col customWidth="1" min="5" max="5" width="20.43"/>
    <col customWidth="1" min="6" max="6" width="16.14"/>
    <col customWidth="1" min="7" max="7" width="22.29"/>
  </cols>
  <sheetData>
    <row r="1">
      <c r="A1" s="119" t="s">
        <v>204</v>
      </c>
    </row>
    <row r="2">
      <c r="A2" s="120" t="s">
        <v>205</v>
      </c>
      <c r="B2" s="120" t="s">
        <v>206</v>
      </c>
      <c r="C2" s="120" t="s">
        <v>207</v>
      </c>
      <c r="D2" s="120" t="s">
        <v>208</v>
      </c>
      <c r="E2" s="120" t="s">
        <v>209</v>
      </c>
      <c r="F2" s="121" t="s">
        <v>210</v>
      </c>
      <c r="G2" s="121" t="s">
        <v>211</v>
      </c>
    </row>
    <row r="3">
      <c r="A3" s="121">
        <v>1.0</v>
      </c>
      <c r="B3" s="122" t="s">
        <v>212</v>
      </c>
      <c r="C3" s="121">
        <v>1.0</v>
      </c>
      <c r="D3" s="121">
        <v>189.56</v>
      </c>
      <c r="E3" s="115">
        <f t="shared" ref="E3:E17" si="1">C3*D3</f>
        <v>189.56</v>
      </c>
      <c r="F3" s="123">
        <v>0.15</v>
      </c>
      <c r="G3" s="116">
        <f t="shared" ref="G3:G17" si="2">E3*F3</f>
        <v>28.434</v>
      </c>
    </row>
    <row r="4">
      <c r="A4" s="121">
        <v>2.0</v>
      </c>
      <c r="B4" s="122" t="s">
        <v>213</v>
      </c>
      <c r="C4" s="121">
        <v>1.0</v>
      </c>
      <c r="D4" s="121">
        <v>169.76</v>
      </c>
      <c r="E4" s="115">
        <f t="shared" si="1"/>
        <v>169.76</v>
      </c>
      <c r="F4" s="123">
        <v>0.15</v>
      </c>
      <c r="G4" s="116">
        <f t="shared" si="2"/>
        <v>25.464</v>
      </c>
    </row>
    <row r="5">
      <c r="A5" s="121">
        <v>3.0</v>
      </c>
      <c r="B5" s="122" t="s">
        <v>214</v>
      </c>
      <c r="C5" s="121">
        <v>10.0</v>
      </c>
      <c r="D5" s="121">
        <v>47.71</v>
      </c>
      <c r="E5" s="115">
        <f t="shared" si="1"/>
        <v>477.1</v>
      </c>
      <c r="F5" s="123">
        <v>0.15</v>
      </c>
      <c r="G5" s="116">
        <f t="shared" si="2"/>
        <v>71.565</v>
      </c>
    </row>
    <row r="6">
      <c r="A6" s="121">
        <v>4.0</v>
      </c>
      <c r="B6" s="121" t="s">
        <v>215</v>
      </c>
      <c r="C6" s="121">
        <v>1.0</v>
      </c>
      <c r="D6" s="121">
        <v>32.32</v>
      </c>
      <c r="E6" s="115">
        <f t="shared" si="1"/>
        <v>32.32</v>
      </c>
      <c r="F6" s="123">
        <v>0.15</v>
      </c>
      <c r="G6" s="116">
        <f t="shared" si="2"/>
        <v>4.848</v>
      </c>
    </row>
    <row r="7">
      <c r="A7" s="121">
        <v>5.0</v>
      </c>
      <c r="B7" s="121" t="s">
        <v>216</v>
      </c>
      <c r="C7" s="121">
        <v>1.0</v>
      </c>
      <c r="D7" s="121">
        <v>28.49</v>
      </c>
      <c r="E7" s="115">
        <f t="shared" si="1"/>
        <v>28.49</v>
      </c>
      <c r="F7" s="123">
        <v>0.15</v>
      </c>
      <c r="G7" s="116">
        <f t="shared" si="2"/>
        <v>4.2735</v>
      </c>
    </row>
    <row r="8">
      <c r="A8" s="121">
        <v>6.0</v>
      </c>
      <c r="B8" s="121" t="s">
        <v>217</v>
      </c>
      <c r="C8" s="121">
        <v>1.0</v>
      </c>
      <c r="D8" s="121">
        <v>25.58</v>
      </c>
      <c r="E8" s="115">
        <f t="shared" si="1"/>
        <v>25.58</v>
      </c>
      <c r="F8" s="123">
        <v>0.15</v>
      </c>
      <c r="G8" s="116">
        <f t="shared" si="2"/>
        <v>3.837</v>
      </c>
    </row>
    <row r="9">
      <c r="A9" s="121">
        <v>7.0</v>
      </c>
      <c r="B9" s="121" t="s">
        <v>218</v>
      </c>
      <c r="C9" s="121">
        <v>1.0</v>
      </c>
      <c r="D9" s="121">
        <v>23.23</v>
      </c>
      <c r="E9" s="115">
        <f t="shared" si="1"/>
        <v>23.23</v>
      </c>
      <c r="F9" s="123">
        <v>0.15</v>
      </c>
      <c r="G9" s="116">
        <f t="shared" si="2"/>
        <v>3.4845</v>
      </c>
    </row>
    <row r="10">
      <c r="A10" s="121">
        <v>8.0</v>
      </c>
      <c r="B10" s="122" t="s">
        <v>219</v>
      </c>
      <c r="C10" s="121">
        <v>1.0</v>
      </c>
      <c r="D10" s="121">
        <v>1337.5</v>
      </c>
      <c r="E10" s="115">
        <f t="shared" si="1"/>
        <v>1337.5</v>
      </c>
      <c r="F10" s="123">
        <v>0.15</v>
      </c>
      <c r="G10" s="116">
        <f t="shared" si="2"/>
        <v>200.625</v>
      </c>
    </row>
    <row r="11">
      <c r="A11" s="121">
        <v>9.0</v>
      </c>
      <c r="B11" s="121" t="s">
        <v>220</v>
      </c>
      <c r="C11" s="121">
        <v>15.0</v>
      </c>
      <c r="D11" s="121">
        <v>6.88</v>
      </c>
      <c r="E11" s="115">
        <f t="shared" si="1"/>
        <v>103.2</v>
      </c>
      <c r="F11" s="123">
        <v>0.15</v>
      </c>
      <c r="G11" s="116">
        <f t="shared" si="2"/>
        <v>15.48</v>
      </c>
    </row>
    <row r="12">
      <c r="A12" s="121">
        <v>10.0</v>
      </c>
      <c r="B12" s="121" t="s">
        <v>221</v>
      </c>
      <c r="C12" s="121">
        <v>15.0</v>
      </c>
      <c r="D12" s="121">
        <v>31.81</v>
      </c>
      <c r="E12" s="115">
        <f t="shared" si="1"/>
        <v>477.15</v>
      </c>
      <c r="F12" s="123">
        <v>0.15</v>
      </c>
      <c r="G12" s="116">
        <f t="shared" si="2"/>
        <v>71.5725</v>
      </c>
    </row>
    <row r="13">
      <c r="A13" s="121">
        <v>11.0</v>
      </c>
      <c r="B13" s="122" t="s">
        <v>222</v>
      </c>
      <c r="C13" s="121">
        <v>15.0</v>
      </c>
      <c r="D13" s="121">
        <v>3.52</v>
      </c>
      <c r="E13" s="115">
        <f t="shared" si="1"/>
        <v>52.8</v>
      </c>
      <c r="F13" s="123">
        <v>0.15</v>
      </c>
      <c r="G13" s="116">
        <f t="shared" si="2"/>
        <v>7.92</v>
      </c>
    </row>
    <row r="14">
      <c r="A14" s="121">
        <v>12.0</v>
      </c>
      <c r="B14" s="121" t="s">
        <v>223</v>
      </c>
      <c r="C14" s="121">
        <v>1.0</v>
      </c>
      <c r="D14" s="121">
        <v>16.52</v>
      </c>
      <c r="E14" s="115">
        <f t="shared" si="1"/>
        <v>16.52</v>
      </c>
      <c r="F14" s="123">
        <v>0.15</v>
      </c>
      <c r="G14" s="116">
        <f t="shared" si="2"/>
        <v>2.478</v>
      </c>
    </row>
    <row r="15">
      <c r="A15" s="121">
        <v>13.0</v>
      </c>
      <c r="B15" s="121" t="s">
        <v>224</v>
      </c>
      <c r="C15" s="121">
        <v>1.0</v>
      </c>
      <c r="D15" s="121">
        <v>23.06</v>
      </c>
      <c r="E15" s="115">
        <f t="shared" si="1"/>
        <v>23.06</v>
      </c>
      <c r="F15" s="123">
        <v>0.15</v>
      </c>
      <c r="G15" s="116">
        <f t="shared" si="2"/>
        <v>3.459</v>
      </c>
    </row>
    <row r="16">
      <c r="A16" s="121">
        <v>14.0</v>
      </c>
      <c r="B16" s="121" t="s">
        <v>225</v>
      </c>
      <c r="C16" s="121">
        <v>1.0</v>
      </c>
      <c r="D16" s="121">
        <v>10.99</v>
      </c>
      <c r="E16" s="115">
        <f t="shared" si="1"/>
        <v>10.99</v>
      </c>
      <c r="F16" s="123">
        <v>0.15</v>
      </c>
      <c r="G16" s="116">
        <f t="shared" si="2"/>
        <v>1.6485</v>
      </c>
    </row>
    <row r="17">
      <c r="A17" s="121">
        <v>15.0</v>
      </c>
      <c r="B17" s="121" t="s">
        <v>226</v>
      </c>
      <c r="C17" s="121">
        <v>1.0</v>
      </c>
      <c r="D17" s="121">
        <v>27.08</v>
      </c>
      <c r="E17" s="115">
        <f t="shared" si="1"/>
        <v>27.08</v>
      </c>
      <c r="F17" s="123">
        <v>0.15</v>
      </c>
      <c r="G17" s="116">
        <f t="shared" si="2"/>
        <v>4.062</v>
      </c>
    </row>
    <row r="18">
      <c r="A18" s="121"/>
      <c r="B18" s="121"/>
      <c r="C18" s="121"/>
      <c r="D18" s="121"/>
      <c r="E18" s="115"/>
      <c r="F18" s="123"/>
      <c r="G18" s="116"/>
    </row>
    <row r="19">
      <c r="A19" s="124"/>
      <c r="B19" s="125" t="s">
        <v>184</v>
      </c>
      <c r="C19" s="124"/>
      <c r="D19" s="124"/>
      <c r="E19" s="124"/>
      <c r="G19" s="126">
        <f>SUM(G3:G18)</f>
        <v>449.151</v>
      </c>
    </row>
    <row r="20">
      <c r="A20" s="124"/>
      <c r="B20" s="124"/>
      <c r="C20" s="124"/>
      <c r="D20" s="124"/>
      <c r="E20" s="124"/>
    </row>
    <row r="21">
      <c r="A21" s="127" t="s">
        <v>227</v>
      </c>
      <c r="B21" s="48"/>
      <c r="C21" s="48"/>
      <c r="D21" s="48"/>
      <c r="E21" s="49"/>
    </row>
    <row r="22">
      <c r="A22" s="121">
        <v>1.0</v>
      </c>
      <c r="B22" s="121" t="s">
        <v>228</v>
      </c>
      <c r="C22" s="128">
        <f>('Complemento de Limpeza'!F70+24)*2</f>
        <v>71.01765947</v>
      </c>
      <c r="D22" s="121">
        <v>23.05</v>
      </c>
      <c r="E22" s="116">
        <f t="shared" ref="E22:E25" si="3">C22*D22</f>
        <v>1636.957051</v>
      </c>
    </row>
    <row r="23">
      <c r="A23" s="121">
        <v>2.0</v>
      </c>
      <c r="B23" s="121" t="s">
        <v>229</v>
      </c>
      <c r="C23" s="128">
        <f>('Complemento de Limpeza'!F70+24)*2</f>
        <v>71.01765947</v>
      </c>
      <c r="D23" s="121">
        <v>61.45</v>
      </c>
      <c r="E23" s="116">
        <f t="shared" si="3"/>
        <v>4364.035174</v>
      </c>
    </row>
    <row r="24">
      <c r="A24" s="121">
        <v>3.0</v>
      </c>
      <c r="B24" s="121" t="s">
        <v>230</v>
      </c>
      <c r="C24" s="128">
        <f>('Complemento de Limpeza'!F70+24)*2</f>
        <v>71.01765947</v>
      </c>
      <c r="D24" s="121">
        <v>89.22</v>
      </c>
      <c r="E24" s="116">
        <f t="shared" si="3"/>
        <v>6336.195578</v>
      </c>
    </row>
    <row r="25">
      <c r="A25" s="121">
        <v>4.0</v>
      </c>
      <c r="B25" s="121" t="s">
        <v>231</v>
      </c>
      <c r="C25" s="128">
        <f>('Complemento de Limpeza'!F70+24)*2</f>
        <v>71.01765947</v>
      </c>
      <c r="D25" s="121">
        <v>27.33</v>
      </c>
      <c r="E25" s="116">
        <f t="shared" si="3"/>
        <v>1940.912633</v>
      </c>
    </row>
    <row r="26">
      <c r="A26" s="115"/>
      <c r="B26" s="120" t="s">
        <v>184</v>
      </c>
      <c r="C26" s="128" t="str">
        <f>'Complemento de Limpeza'!F75</f>
        <v/>
      </c>
      <c r="D26" s="115"/>
      <c r="E26" s="126">
        <f>SUM(E22:E25)</f>
        <v>14278.10044</v>
      </c>
    </row>
    <row r="31">
      <c r="A31" s="129" t="s">
        <v>205</v>
      </c>
      <c r="B31" s="129" t="s">
        <v>206</v>
      </c>
      <c r="C31" s="129" t="s">
        <v>232</v>
      </c>
      <c r="D31" s="129" t="s">
        <v>233</v>
      </c>
      <c r="E31" s="129" t="s">
        <v>234</v>
      </c>
      <c r="F31" s="129" t="s">
        <v>209</v>
      </c>
    </row>
    <row r="32">
      <c r="A32" s="130"/>
      <c r="B32" s="131" t="s">
        <v>235</v>
      </c>
      <c r="C32" s="49"/>
      <c r="D32" s="130"/>
      <c r="E32" s="130"/>
      <c r="F32" s="130"/>
    </row>
    <row r="33">
      <c r="A33" s="132">
        <v>1.0</v>
      </c>
      <c r="B33" s="133" t="s">
        <v>236</v>
      </c>
      <c r="C33" s="132" t="s">
        <v>237</v>
      </c>
      <c r="D33" s="132">
        <v>10.0</v>
      </c>
      <c r="E33" s="132">
        <v>10.29</v>
      </c>
      <c r="F33" s="130">
        <f t="shared" ref="F33:F70" si="4">D33*E33</f>
        <v>102.9</v>
      </c>
    </row>
    <row r="34">
      <c r="A34" s="132">
        <v>2.0</v>
      </c>
      <c r="B34" s="133" t="s">
        <v>238</v>
      </c>
      <c r="C34" s="132" t="s">
        <v>239</v>
      </c>
      <c r="D34" s="132">
        <v>80.0</v>
      </c>
      <c r="E34" s="132">
        <v>6.52</v>
      </c>
      <c r="F34" s="130">
        <f t="shared" si="4"/>
        <v>521.6</v>
      </c>
    </row>
    <row r="35">
      <c r="A35" s="132">
        <v>3.0</v>
      </c>
      <c r="B35" s="133" t="s">
        <v>240</v>
      </c>
      <c r="C35" s="132" t="s">
        <v>237</v>
      </c>
      <c r="D35" s="132">
        <v>10.0</v>
      </c>
      <c r="E35" s="132">
        <v>7.3</v>
      </c>
      <c r="F35" s="130">
        <f t="shared" si="4"/>
        <v>73</v>
      </c>
    </row>
    <row r="36">
      <c r="A36" s="132">
        <v>4.0</v>
      </c>
      <c r="B36" s="133" t="s">
        <v>241</v>
      </c>
      <c r="C36" s="132" t="s">
        <v>242</v>
      </c>
      <c r="D36" s="132">
        <v>10.0</v>
      </c>
      <c r="E36" s="132">
        <v>7.79</v>
      </c>
      <c r="F36" s="130">
        <f t="shared" si="4"/>
        <v>77.9</v>
      </c>
    </row>
    <row r="37">
      <c r="A37" s="132">
        <v>5.0</v>
      </c>
      <c r="B37" s="133" t="s">
        <v>243</v>
      </c>
      <c r="C37" s="132" t="s">
        <v>242</v>
      </c>
      <c r="D37" s="132">
        <v>10.0</v>
      </c>
      <c r="E37" s="132">
        <v>3.01</v>
      </c>
      <c r="F37" s="130">
        <f t="shared" si="4"/>
        <v>30.1</v>
      </c>
    </row>
    <row r="38">
      <c r="A38" s="132">
        <v>6.0</v>
      </c>
      <c r="B38" s="133" t="s">
        <v>244</v>
      </c>
      <c r="C38" s="132" t="s">
        <v>237</v>
      </c>
      <c r="D38" s="132">
        <v>10.0</v>
      </c>
      <c r="E38" s="132">
        <v>22.3</v>
      </c>
      <c r="F38" s="130">
        <f t="shared" si="4"/>
        <v>223</v>
      </c>
    </row>
    <row r="39">
      <c r="A39" s="132">
        <v>7.0</v>
      </c>
      <c r="B39" s="133" t="s">
        <v>245</v>
      </c>
      <c r="C39" s="132" t="s">
        <v>242</v>
      </c>
      <c r="D39" s="132">
        <v>15.0</v>
      </c>
      <c r="E39" s="132">
        <v>0.63</v>
      </c>
      <c r="F39" s="130">
        <f t="shared" si="4"/>
        <v>9.45</v>
      </c>
    </row>
    <row r="40">
      <c r="A40" s="132">
        <v>8.0</v>
      </c>
      <c r="B40" s="133" t="s">
        <v>246</v>
      </c>
      <c r="C40" s="132" t="s">
        <v>242</v>
      </c>
      <c r="D40" s="132">
        <v>10.0</v>
      </c>
      <c r="E40" s="132">
        <v>1.8</v>
      </c>
      <c r="F40" s="130">
        <f t="shared" si="4"/>
        <v>18</v>
      </c>
    </row>
    <row r="41">
      <c r="A41" s="132">
        <v>9.0</v>
      </c>
      <c r="B41" s="133" t="s">
        <v>247</v>
      </c>
      <c r="C41" s="132" t="s">
        <v>248</v>
      </c>
      <c r="D41" s="132">
        <v>5.0</v>
      </c>
      <c r="E41" s="132">
        <v>2.0</v>
      </c>
      <c r="F41" s="130">
        <f t="shared" si="4"/>
        <v>10</v>
      </c>
    </row>
    <row r="42">
      <c r="A42" s="132">
        <v>10.0</v>
      </c>
      <c r="B42" s="133" t="s">
        <v>249</v>
      </c>
      <c r="C42" s="130"/>
      <c r="D42" s="132">
        <v>10.0</v>
      </c>
      <c r="E42" s="132">
        <v>2.8</v>
      </c>
      <c r="F42" s="130">
        <f t="shared" si="4"/>
        <v>28</v>
      </c>
    </row>
    <row r="43">
      <c r="A43" s="132">
        <v>11.0</v>
      </c>
      <c r="B43" s="133" t="s">
        <v>250</v>
      </c>
      <c r="C43" s="132" t="s">
        <v>242</v>
      </c>
      <c r="D43" s="132">
        <v>5.0</v>
      </c>
      <c r="E43" s="132">
        <v>3.2</v>
      </c>
      <c r="F43" s="130">
        <f t="shared" si="4"/>
        <v>16</v>
      </c>
    </row>
    <row r="44">
      <c r="A44" s="132">
        <v>12.0</v>
      </c>
      <c r="B44" s="133" t="s">
        <v>251</v>
      </c>
      <c r="C44" s="132" t="s">
        <v>242</v>
      </c>
      <c r="D44" s="132">
        <v>5.0</v>
      </c>
      <c r="E44" s="132">
        <v>5.0</v>
      </c>
      <c r="F44" s="130">
        <f t="shared" si="4"/>
        <v>25</v>
      </c>
    </row>
    <row r="45">
      <c r="A45" s="132">
        <v>13.0</v>
      </c>
      <c r="B45" s="133" t="s">
        <v>252</v>
      </c>
      <c r="C45" s="132" t="s">
        <v>242</v>
      </c>
      <c r="D45" s="132">
        <v>10.0</v>
      </c>
      <c r="E45" s="132">
        <v>4.5</v>
      </c>
      <c r="F45" s="130">
        <f t="shared" si="4"/>
        <v>45</v>
      </c>
    </row>
    <row r="46">
      <c r="A46" s="132">
        <v>14.0</v>
      </c>
      <c r="B46" s="133" t="s">
        <v>253</v>
      </c>
      <c r="C46" s="132" t="s">
        <v>254</v>
      </c>
      <c r="D46" s="132">
        <v>30.0</v>
      </c>
      <c r="E46" s="132">
        <v>59.5</v>
      </c>
      <c r="F46" s="130">
        <f t="shared" si="4"/>
        <v>1785</v>
      </c>
    </row>
    <row r="47">
      <c r="A47" s="132">
        <v>15.0</v>
      </c>
      <c r="B47" s="133" t="s">
        <v>255</v>
      </c>
      <c r="C47" s="132" t="s">
        <v>256</v>
      </c>
      <c r="D47" s="132">
        <v>50.0</v>
      </c>
      <c r="E47" s="132">
        <v>15.2</v>
      </c>
      <c r="F47" s="130">
        <f t="shared" si="4"/>
        <v>760</v>
      </c>
    </row>
    <row r="48">
      <c r="A48" s="132">
        <v>16.0</v>
      </c>
      <c r="B48" s="133" t="s">
        <v>257</v>
      </c>
      <c r="C48" s="132" t="s">
        <v>258</v>
      </c>
      <c r="D48" s="132">
        <v>40.0</v>
      </c>
      <c r="E48" s="132">
        <v>15.2</v>
      </c>
      <c r="F48" s="130">
        <f t="shared" si="4"/>
        <v>608</v>
      </c>
    </row>
    <row r="49">
      <c r="A49" s="132">
        <v>17.0</v>
      </c>
      <c r="B49" s="133" t="s">
        <v>259</v>
      </c>
      <c r="C49" s="132" t="s">
        <v>258</v>
      </c>
      <c r="D49" s="132">
        <v>40.0</v>
      </c>
      <c r="E49" s="132">
        <v>7.0</v>
      </c>
      <c r="F49" s="130">
        <f t="shared" si="4"/>
        <v>280</v>
      </c>
    </row>
    <row r="50">
      <c r="A50" s="132">
        <v>18.0</v>
      </c>
      <c r="B50" s="133" t="s">
        <v>260</v>
      </c>
      <c r="C50" s="132" t="s">
        <v>261</v>
      </c>
      <c r="D50" s="132">
        <v>20.0</v>
      </c>
      <c r="E50" s="132">
        <v>7.0</v>
      </c>
      <c r="F50" s="130">
        <f t="shared" si="4"/>
        <v>140</v>
      </c>
    </row>
    <row r="51">
      <c r="A51" s="132">
        <v>19.0</v>
      </c>
      <c r="B51" s="133" t="s">
        <v>262</v>
      </c>
      <c r="C51" s="132" t="s">
        <v>261</v>
      </c>
      <c r="D51" s="132">
        <v>15.0</v>
      </c>
      <c r="E51" s="132">
        <v>6.0</v>
      </c>
      <c r="F51" s="130">
        <f t="shared" si="4"/>
        <v>90</v>
      </c>
    </row>
    <row r="52">
      <c r="A52" s="132">
        <v>20.0</v>
      </c>
      <c r="B52" s="133" t="s">
        <v>263</v>
      </c>
      <c r="C52" s="132" t="s">
        <v>242</v>
      </c>
      <c r="D52" s="132">
        <v>10.0</v>
      </c>
      <c r="E52" s="132">
        <v>4.8</v>
      </c>
      <c r="F52" s="130">
        <f t="shared" si="4"/>
        <v>48</v>
      </c>
    </row>
    <row r="53">
      <c r="A53" s="132">
        <v>21.0</v>
      </c>
      <c r="B53" s="133" t="s">
        <v>264</v>
      </c>
      <c r="C53" s="132" t="s">
        <v>242</v>
      </c>
      <c r="D53" s="132">
        <v>10.0</v>
      </c>
      <c r="E53" s="132">
        <v>4.8</v>
      </c>
      <c r="F53" s="130">
        <f t="shared" si="4"/>
        <v>48</v>
      </c>
    </row>
    <row r="54">
      <c r="A54" s="132">
        <v>22.0</v>
      </c>
      <c r="B54" s="133" t="s">
        <v>265</v>
      </c>
      <c r="C54" s="132" t="s">
        <v>266</v>
      </c>
      <c r="D54" s="132">
        <v>5.0</v>
      </c>
      <c r="E54" s="132">
        <v>5.0</v>
      </c>
      <c r="F54" s="130">
        <f t="shared" si="4"/>
        <v>25</v>
      </c>
    </row>
    <row r="55">
      <c r="A55" s="132">
        <v>23.0</v>
      </c>
      <c r="B55" s="133" t="s">
        <v>267</v>
      </c>
      <c r="C55" s="132" t="s">
        <v>266</v>
      </c>
      <c r="D55" s="132">
        <v>5.0</v>
      </c>
      <c r="E55" s="132">
        <v>18.35</v>
      </c>
      <c r="F55" s="130">
        <f t="shared" si="4"/>
        <v>91.75</v>
      </c>
    </row>
    <row r="56">
      <c r="A56" s="132">
        <v>24.0</v>
      </c>
      <c r="B56" s="133" t="s">
        <v>268</v>
      </c>
      <c r="C56" s="132" t="s">
        <v>242</v>
      </c>
      <c r="D56" s="132">
        <v>10.0</v>
      </c>
      <c r="E56" s="132">
        <v>3.6</v>
      </c>
      <c r="F56" s="130">
        <f t="shared" si="4"/>
        <v>36</v>
      </c>
    </row>
    <row r="57">
      <c r="A57" s="130"/>
      <c r="B57" s="134"/>
      <c r="C57" s="130"/>
      <c r="D57" s="130"/>
      <c r="E57" s="130"/>
      <c r="F57" s="130">
        <f t="shared" si="4"/>
        <v>0</v>
      </c>
    </row>
    <row r="58">
      <c r="A58" s="130"/>
      <c r="B58" s="133" t="s">
        <v>269</v>
      </c>
      <c r="C58" s="130"/>
      <c r="D58" s="130"/>
      <c r="E58" s="130"/>
      <c r="F58" s="130">
        <f t="shared" si="4"/>
        <v>0</v>
      </c>
    </row>
    <row r="59">
      <c r="A59" s="132">
        <v>1.0</v>
      </c>
      <c r="B59" s="133" t="s">
        <v>270</v>
      </c>
      <c r="C59" s="132" t="s">
        <v>271</v>
      </c>
      <c r="D59" s="132">
        <v>10.0</v>
      </c>
      <c r="E59" s="132">
        <v>2.6</v>
      </c>
      <c r="F59" s="130">
        <f t="shared" si="4"/>
        <v>26</v>
      </c>
    </row>
    <row r="60">
      <c r="A60" s="132">
        <v>2.0</v>
      </c>
      <c r="B60" s="133" t="s">
        <v>272</v>
      </c>
      <c r="C60" s="132" t="s">
        <v>271</v>
      </c>
      <c r="D60" s="132">
        <v>10.0</v>
      </c>
      <c r="E60" s="132">
        <v>14.0</v>
      </c>
      <c r="F60" s="130">
        <f t="shared" si="4"/>
        <v>140</v>
      </c>
    </row>
    <row r="61">
      <c r="A61" s="132">
        <v>3.0</v>
      </c>
      <c r="B61" s="133" t="s">
        <v>273</v>
      </c>
      <c r="C61" s="132" t="s">
        <v>271</v>
      </c>
      <c r="D61" s="132">
        <v>10.0</v>
      </c>
      <c r="E61" s="132">
        <v>7.65</v>
      </c>
      <c r="F61" s="130">
        <f t="shared" si="4"/>
        <v>76.5</v>
      </c>
    </row>
    <row r="62">
      <c r="A62" s="132">
        <v>4.0</v>
      </c>
      <c r="B62" s="133" t="s">
        <v>274</v>
      </c>
      <c r="C62" s="132" t="s">
        <v>271</v>
      </c>
      <c r="D62" s="132">
        <v>10.0</v>
      </c>
      <c r="E62" s="132">
        <v>28.6</v>
      </c>
      <c r="F62" s="130">
        <f t="shared" si="4"/>
        <v>286</v>
      </c>
    </row>
    <row r="63">
      <c r="A63" s="132">
        <v>5.0</v>
      </c>
      <c r="B63" s="133" t="s">
        <v>275</v>
      </c>
      <c r="C63" s="132" t="s">
        <v>271</v>
      </c>
      <c r="D63" s="132">
        <v>10.0</v>
      </c>
      <c r="E63" s="132">
        <v>3.6</v>
      </c>
      <c r="F63" s="130">
        <f t="shared" si="4"/>
        <v>36</v>
      </c>
    </row>
    <row r="64">
      <c r="A64" s="132">
        <v>6.0</v>
      </c>
      <c r="B64" s="133" t="s">
        <v>276</v>
      </c>
      <c r="C64" s="132" t="s">
        <v>277</v>
      </c>
      <c r="D64" s="132">
        <v>16.0</v>
      </c>
      <c r="E64" s="132">
        <v>65.0</v>
      </c>
      <c r="F64" s="130">
        <f t="shared" si="4"/>
        <v>1040</v>
      </c>
    </row>
    <row r="65">
      <c r="A65" s="132">
        <v>7.0</v>
      </c>
      <c r="B65" s="133" t="s">
        <v>278</v>
      </c>
      <c r="C65" s="132" t="s">
        <v>271</v>
      </c>
      <c r="D65" s="132">
        <v>10.0</v>
      </c>
      <c r="E65" s="132">
        <v>10.0</v>
      </c>
      <c r="F65" s="130">
        <f t="shared" si="4"/>
        <v>100</v>
      </c>
    </row>
    <row r="66">
      <c r="A66" s="132">
        <v>8.0</v>
      </c>
      <c r="B66" s="135" t="s">
        <v>279</v>
      </c>
      <c r="C66" s="130"/>
      <c r="D66" s="130"/>
      <c r="E66" s="130"/>
      <c r="F66" s="130">
        <f t="shared" si="4"/>
        <v>0</v>
      </c>
    </row>
    <row r="67">
      <c r="A67" s="132">
        <v>9.0</v>
      </c>
      <c r="B67" s="133" t="s">
        <v>280</v>
      </c>
      <c r="C67" s="132" t="s">
        <v>271</v>
      </c>
      <c r="D67" s="132">
        <v>15.0</v>
      </c>
      <c r="E67" s="132">
        <v>8.2</v>
      </c>
      <c r="F67" s="130">
        <f t="shared" si="4"/>
        <v>123</v>
      </c>
    </row>
    <row r="68">
      <c r="A68" s="132">
        <v>10.0</v>
      </c>
      <c r="B68" s="133" t="s">
        <v>281</v>
      </c>
      <c r="C68" s="132" t="s">
        <v>271</v>
      </c>
      <c r="D68" s="132">
        <v>10.0</v>
      </c>
      <c r="E68" s="132">
        <v>336.2</v>
      </c>
      <c r="F68" s="130">
        <f t="shared" si="4"/>
        <v>3362</v>
      </c>
    </row>
    <row r="69">
      <c r="A69" s="132">
        <v>11.0</v>
      </c>
      <c r="B69" s="135" t="s">
        <v>282</v>
      </c>
      <c r="C69" s="130"/>
      <c r="D69" s="130"/>
      <c r="E69" s="130"/>
      <c r="F69" s="130">
        <f t="shared" si="4"/>
        <v>0</v>
      </c>
    </row>
    <row r="70">
      <c r="A70" s="132">
        <v>12.0</v>
      </c>
      <c r="B70" s="133" t="s">
        <v>283</v>
      </c>
      <c r="C70" s="132" t="s">
        <v>271</v>
      </c>
      <c r="D70" s="132">
        <v>2.0</v>
      </c>
      <c r="E70" s="132">
        <v>301.3</v>
      </c>
      <c r="F70" s="130">
        <f t="shared" si="4"/>
        <v>602.6</v>
      </c>
    </row>
    <row r="71">
      <c r="A71" s="136"/>
      <c r="B71" s="121" t="s">
        <v>184</v>
      </c>
      <c r="C71" s="115"/>
      <c r="D71" s="115"/>
      <c r="E71" s="115"/>
      <c r="F71" s="137">
        <f>SUM(F33:F70)</f>
        <v>10883.8</v>
      </c>
    </row>
    <row r="72">
      <c r="A72" s="136"/>
    </row>
    <row r="73">
      <c r="A73" s="136"/>
    </row>
    <row r="74">
      <c r="A74" s="136"/>
    </row>
    <row r="75">
      <c r="A75" s="136"/>
    </row>
    <row r="76">
      <c r="A76" s="136"/>
    </row>
    <row r="77">
      <c r="A77" s="136"/>
    </row>
    <row r="78">
      <c r="A78" s="136"/>
    </row>
    <row r="79">
      <c r="A79" s="136"/>
    </row>
    <row r="80">
      <c r="A80" s="136"/>
    </row>
    <row r="81">
      <c r="A81" s="136"/>
    </row>
    <row r="82">
      <c r="A82" s="136"/>
    </row>
  </sheetData>
  <mergeCells count="3">
    <mergeCell ref="A1:G1"/>
    <mergeCell ref="A21:E21"/>
    <mergeCell ref="B32:C32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5.86"/>
    <col customWidth="1" min="2" max="2" width="34.86"/>
    <col customWidth="1" min="3" max="3" width="19.71"/>
    <col customWidth="1" min="4" max="4" width="20.14"/>
    <col customWidth="1" min="5" max="5" width="17.14"/>
    <col customWidth="1" min="6" max="6" width="24.43"/>
    <col customWidth="1" min="7" max="7" width="22.14"/>
    <col customWidth="1" min="8" max="8" width="24.14"/>
    <col customWidth="1" min="9" max="9" width="22.0"/>
    <col customWidth="1" min="10" max="10" width="16.86"/>
    <col customWidth="1" min="11" max="11" width="18.57"/>
    <col customWidth="1" min="12" max="12" width="14.29"/>
    <col customWidth="1" min="13" max="26" width="8.71"/>
  </cols>
  <sheetData>
    <row r="1" ht="14.25" customHeight="1">
      <c r="A1" s="138" t="s">
        <v>284</v>
      </c>
      <c r="H1" s="139"/>
      <c r="I1" s="139"/>
      <c r="J1" s="139"/>
      <c r="K1" s="139"/>
      <c r="L1" s="139"/>
    </row>
    <row r="2" ht="14.25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ht="14.25" customHeight="1">
      <c r="A3" s="140" t="s">
        <v>285</v>
      </c>
      <c r="H3" s="139"/>
      <c r="I3" s="139"/>
      <c r="J3" s="139"/>
      <c r="K3" s="139"/>
      <c r="L3" s="139"/>
    </row>
    <row r="4" ht="14.25" customHeight="1">
      <c r="A4" s="141" t="s">
        <v>286</v>
      </c>
      <c r="H4" s="139"/>
      <c r="I4" s="139"/>
      <c r="J4" s="139"/>
      <c r="K4" s="139"/>
      <c r="L4" s="139"/>
    </row>
    <row r="5" ht="14.25" customHeight="1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</row>
    <row r="6" ht="14.25" customHeight="1">
      <c r="A6" s="142" t="s">
        <v>287</v>
      </c>
      <c r="B6" s="48"/>
      <c r="C6" s="49"/>
      <c r="D6" s="143"/>
      <c r="E6" s="112"/>
      <c r="F6" s="144"/>
      <c r="G6" s="144"/>
      <c r="H6" s="139"/>
      <c r="I6" s="139"/>
      <c r="J6" s="139"/>
      <c r="K6" s="139"/>
      <c r="L6" s="139"/>
    </row>
    <row r="7" ht="14.25" customHeight="1">
      <c r="A7" s="142" t="s">
        <v>288</v>
      </c>
      <c r="B7" s="48"/>
      <c r="C7" s="49"/>
      <c r="D7" s="143"/>
      <c r="E7" s="112"/>
      <c r="F7" s="144"/>
      <c r="G7" s="144"/>
      <c r="H7" s="139"/>
      <c r="I7" s="139"/>
      <c r="J7" s="139"/>
      <c r="K7" s="139"/>
      <c r="L7" s="139"/>
    </row>
    <row r="8" ht="14.25" customHeight="1">
      <c r="A8" s="142" t="s">
        <v>289</v>
      </c>
      <c r="B8" s="48"/>
      <c r="C8" s="49"/>
      <c r="D8" s="143"/>
      <c r="E8" s="112"/>
      <c r="F8" s="144"/>
      <c r="G8" s="144"/>
      <c r="H8" s="139"/>
      <c r="I8" s="139"/>
      <c r="J8" s="139"/>
      <c r="K8" s="139"/>
      <c r="L8" s="139"/>
    </row>
    <row r="9" ht="14.25" customHeight="1">
      <c r="A9" s="142" t="s">
        <v>290</v>
      </c>
      <c r="B9" s="48"/>
      <c r="C9" s="49"/>
      <c r="D9" s="143"/>
      <c r="E9" s="112"/>
      <c r="F9" s="144"/>
      <c r="G9" s="144"/>
      <c r="H9" s="139"/>
      <c r="I9" s="139"/>
      <c r="J9" s="139"/>
      <c r="K9" s="139"/>
      <c r="L9" s="139"/>
    </row>
    <row r="10" ht="14.25" customHeight="1">
      <c r="A10" s="145"/>
      <c r="B10" s="145"/>
      <c r="C10" s="145"/>
      <c r="D10" s="144"/>
      <c r="E10" s="144"/>
      <c r="F10" s="144"/>
      <c r="G10" s="144"/>
      <c r="H10" s="139"/>
      <c r="I10" s="139"/>
      <c r="J10" s="139"/>
      <c r="K10" s="139"/>
      <c r="L10" s="139"/>
    </row>
    <row r="11" ht="14.25" customHeight="1">
      <c r="A11" s="146" t="s">
        <v>291</v>
      </c>
      <c r="B11" s="49"/>
      <c r="C11" s="147" t="s">
        <v>292</v>
      </c>
      <c r="D11" s="49"/>
      <c r="E11" s="139"/>
      <c r="F11" s="139"/>
      <c r="G11" s="139"/>
      <c r="H11" s="139"/>
      <c r="I11" s="139"/>
      <c r="J11" s="139"/>
      <c r="K11" s="139"/>
      <c r="L11" s="139"/>
    </row>
    <row r="12" ht="14.25" customHeight="1">
      <c r="A12" s="148" t="s">
        <v>293</v>
      </c>
      <c r="B12" s="49"/>
      <c r="C12" s="149">
        <v>800.0</v>
      </c>
      <c r="D12" s="150" t="s">
        <v>294</v>
      </c>
      <c r="E12" s="151"/>
      <c r="F12" s="139"/>
      <c r="G12" s="139"/>
      <c r="H12" s="139"/>
      <c r="I12" s="139"/>
      <c r="J12" s="139"/>
      <c r="K12" s="139"/>
      <c r="L12" s="139"/>
    </row>
    <row r="13" ht="14.25" customHeight="1">
      <c r="A13" s="148" t="s">
        <v>295</v>
      </c>
      <c r="B13" s="49"/>
      <c r="C13" s="149">
        <v>360.0</v>
      </c>
      <c r="D13" s="150" t="s">
        <v>296</v>
      </c>
      <c r="E13" s="151"/>
      <c r="F13" s="139"/>
      <c r="G13" s="139"/>
      <c r="H13" s="139"/>
      <c r="I13" s="139"/>
      <c r="J13" s="139"/>
      <c r="K13" s="139"/>
      <c r="L13" s="139"/>
    </row>
    <row r="14" ht="14.25" customHeight="1">
      <c r="A14" s="148" t="s">
        <v>297</v>
      </c>
      <c r="B14" s="49"/>
      <c r="C14" s="149">
        <v>200.0</v>
      </c>
      <c r="D14" s="150" t="s">
        <v>298</v>
      </c>
      <c r="E14" s="151"/>
      <c r="F14" s="139"/>
      <c r="G14" s="139"/>
      <c r="H14" s="139"/>
      <c r="I14" s="139"/>
      <c r="J14" s="139"/>
      <c r="K14" s="139"/>
      <c r="L14" s="139"/>
    </row>
    <row r="15" ht="14.25" customHeight="1">
      <c r="A15" s="148" t="s">
        <v>299</v>
      </c>
      <c r="B15" s="48"/>
      <c r="C15" s="149">
        <v>1000.0</v>
      </c>
      <c r="D15" s="150" t="s">
        <v>300</v>
      </c>
      <c r="E15" s="151"/>
      <c r="F15" s="139"/>
      <c r="G15" s="139"/>
      <c r="H15" s="139"/>
      <c r="I15" s="139"/>
      <c r="J15" s="139"/>
      <c r="K15" s="139"/>
      <c r="L15" s="139"/>
    </row>
    <row r="16" ht="14.25" customHeight="1">
      <c r="A16" s="148" t="s">
        <v>301</v>
      </c>
      <c r="B16" s="48"/>
      <c r="C16" s="149">
        <v>1800.0</v>
      </c>
      <c r="D16" s="150" t="s">
        <v>302</v>
      </c>
      <c r="E16" s="151"/>
      <c r="F16" s="139"/>
      <c r="G16" s="139"/>
      <c r="H16" s="139"/>
      <c r="I16" s="139"/>
      <c r="J16" s="139"/>
      <c r="K16" s="139"/>
      <c r="L16" s="139"/>
    </row>
    <row r="17" ht="14.25" customHeight="1">
      <c r="A17" s="148" t="s">
        <v>303</v>
      </c>
      <c r="B17" s="48"/>
      <c r="C17" s="149">
        <v>300.0</v>
      </c>
      <c r="D17" s="150" t="s">
        <v>304</v>
      </c>
      <c r="E17" s="151"/>
      <c r="F17" s="139"/>
      <c r="G17" s="139"/>
      <c r="H17" s="139"/>
      <c r="I17" s="139"/>
      <c r="J17" s="139"/>
      <c r="K17" s="139"/>
      <c r="L17" s="139"/>
    </row>
    <row r="18" ht="14.25" customHeight="1">
      <c r="A18" s="148" t="s">
        <v>305</v>
      </c>
      <c r="B18" s="48"/>
      <c r="C18" s="149">
        <v>300.0</v>
      </c>
      <c r="D18" s="150" t="s">
        <v>304</v>
      </c>
      <c r="E18" s="151"/>
      <c r="F18" s="139"/>
      <c r="G18" s="139"/>
      <c r="H18" s="139"/>
      <c r="I18" s="139"/>
      <c r="J18" s="139"/>
      <c r="K18" s="139"/>
      <c r="L18" s="139"/>
    </row>
    <row r="19" ht="14.25" customHeight="1">
      <c r="A19" s="139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</row>
    <row r="20" ht="14.25" customHeight="1">
      <c r="A20" s="141" t="s">
        <v>306</v>
      </c>
      <c r="H20" s="139"/>
      <c r="I20" s="139"/>
      <c r="J20" s="139"/>
      <c r="K20" s="139"/>
      <c r="L20" s="139"/>
    </row>
    <row r="21" ht="14.25" customHeight="1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</row>
    <row r="22" ht="14.25" customHeight="1">
      <c r="A22" s="152" t="s">
        <v>307</v>
      </c>
      <c r="C22" s="139"/>
      <c r="D22" s="139"/>
      <c r="E22" s="139"/>
      <c r="F22" s="139"/>
      <c r="G22" s="139"/>
      <c r="H22" s="139"/>
      <c r="I22" s="139"/>
      <c r="J22" s="139"/>
      <c r="K22" s="139"/>
      <c r="L22" s="139"/>
    </row>
    <row r="23" ht="14.25" customHeight="1">
      <c r="A23" s="139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</row>
    <row r="24" ht="14.25" customHeight="1">
      <c r="A24" s="153" t="s">
        <v>308</v>
      </c>
      <c r="B24" s="72"/>
      <c r="C24" s="139"/>
      <c r="D24" s="139"/>
      <c r="E24" s="139"/>
      <c r="F24" s="153" t="s">
        <v>309</v>
      </c>
      <c r="G24" s="72"/>
      <c r="H24" s="139"/>
      <c r="I24" s="139"/>
      <c r="J24" s="139"/>
      <c r="K24" s="139"/>
      <c r="L24" s="139"/>
    </row>
    <row r="25" ht="14.25" customHeight="1">
      <c r="A25" s="154" t="s">
        <v>310</v>
      </c>
      <c r="B25" s="155">
        <v>-1.0</v>
      </c>
      <c r="C25" s="156">
        <v>-2.0</v>
      </c>
      <c r="D25" s="156" t="s">
        <v>311</v>
      </c>
      <c r="E25" s="139"/>
      <c r="F25" s="154" t="s">
        <v>310</v>
      </c>
      <c r="G25" s="155">
        <v>-1.0</v>
      </c>
      <c r="H25" s="156">
        <v>-2.0</v>
      </c>
      <c r="I25" s="156" t="s">
        <v>311</v>
      </c>
      <c r="J25" s="139"/>
      <c r="K25" s="139"/>
      <c r="L25" s="139"/>
    </row>
    <row r="26" ht="14.25" customHeight="1">
      <c r="A26" s="157"/>
      <c r="B26" s="155" t="s">
        <v>312</v>
      </c>
      <c r="C26" s="155" t="s">
        <v>313</v>
      </c>
      <c r="D26" s="155" t="s">
        <v>314</v>
      </c>
      <c r="E26" s="139"/>
      <c r="F26" s="157"/>
      <c r="G26" s="155" t="s">
        <v>312</v>
      </c>
      <c r="H26" s="155" t="s">
        <v>313</v>
      </c>
      <c r="I26" s="155" t="s">
        <v>314</v>
      </c>
      <c r="J26" s="139"/>
      <c r="K26" s="139"/>
      <c r="L26" s="139"/>
    </row>
    <row r="27" ht="14.25" customHeight="1">
      <c r="A27" s="113"/>
      <c r="B27" s="158" t="s">
        <v>315</v>
      </c>
      <c r="C27" s="158" t="s">
        <v>316</v>
      </c>
      <c r="D27" s="158" t="s">
        <v>317</v>
      </c>
      <c r="E27" s="139"/>
      <c r="F27" s="113"/>
      <c r="G27" s="158" t="s">
        <v>315</v>
      </c>
      <c r="H27" s="158" t="s">
        <v>316</v>
      </c>
      <c r="I27" s="158" t="s">
        <v>317</v>
      </c>
      <c r="J27" s="139"/>
      <c r="K27" s="139"/>
      <c r="L27" s="139"/>
    </row>
    <row r="28" ht="14.25" customHeight="1">
      <c r="A28" s="159" t="s">
        <v>318</v>
      </c>
      <c r="B28" s="160">
        <f>1/(30*C12)</f>
        <v>0.00004166666667</v>
      </c>
      <c r="C28" s="161">
        <f>Encarregado!C152</f>
        <v>3466.357998</v>
      </c>
      <c r="D28" s="162">
        <f t="shared" ref="D28:D29" si="1">B28*C28</f>
        <v>0.1444315832</v>
      </c>
      <c r="E28" s="139"/>
      <c r="F28" s="159" t="s">
        <v>318</v>
      </c>
      <c r="G28" s="163">
        <f>1/(30*C13)</f>
        <v>0.00009259259259</v>
      </c>
      <c r="H28" s="161">
        <f t="shared" ref="H28:H29" si="2">C28</f>
        <v>3466.357998</v>
      </c>
      <c r="I28" s="162">
        <f t="shared" ref="I28:I29" si="3">G28*H28</f>
        <v>0.3209590738</v>
      </c>
      <c r="J28" s="139"/>
      <c r="K28" s="139"/>
      <c r="L28" s="139"/>
    </row>
    <row r="29" ht="14.25" customHeight="1">
      <c r="A29" s="164" t="s">
        <v>319</v>
      </c>
      <c r="B29" s="165">
        <f>1/C12</f>
        <v>0.00125</v>
      </c>
      <c r="C29" s="166">
        <f>'Servente de Limpeza'!C152</f>
        <v>3276.094854</v>
      </c>
      <c r="D29" s="167">
        <f t="shared" si="1"/>
        <v>4.095118568</v>
      </c>
      <c r="E29" s="139"/>
      <c r="F29" s="164" t="s">
        <v>319</v>
      </c>
      <c r="G29" s="165">
        <f>1/C13</f>
        <v>0.002777777778</v>
      </c>
      <c r="H29" s="166">
        <f t="shared" si="2"/>
        <v>3276.094854</v>
      </c>
      <c r="I29" s="162">
        <f t="shared" si="3"/>
        <v>9.100263484</v>
      </c>
      <c r="J29" s="139"/>
      <c r="K29" s="139"/>
      <c r="L29" s="139"/>
    </row>
    <row r="30" ht="14.25" customHeight="1">
      <c r="A30" s="168" t="s">
        <v>184</v>
      </c>
      <c r="B30" s="48"/>
      <c r="C30" s="49"/>
      <c r="D30" s="169">
        <f>SUM(D28:D29)</f>
        <v>4.239550151</v>
      </c>
      <c r="E30" s="139"/>
      <c r="F30" s="168" t="s">
        <v>184</v>
      </c>
      <c r="G30" s="48"/>
      <c r="H30" s="49"/>
      <c r="I30" s="169">
        <f>SUM(I28:I29)</f>
        <v>9.421222558</v>
      </c>
      <c r="J30" s="139"/>
      <c r="K30" s="139"/>
      <c r="L30" s="139"/>
    </row>
    <row r="31" ht="14.25" customHeight="1">
      <c r="A31" s="139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</row>
    <row r="32" ht="14.25" customHeight="1">
      <c r="A32" s="153" t="s">
        <v>320</v>
      </c>
      <c r="B32" s="72"/>
      <c r="C32" s="139"/>
      <c r="D32" s="139"/>
      <c r="E32" s="139"/>
      <c r="F32" s="153" t="s">
        <v>321</v>
      </c>
      <c r="G32" s="72"/>
      <c r="H32" s="139"/>
      <c r="I32" s="139"/>
      <c r="J32" s="139"/>
      <c r="K32" s="139"/>
      <c r="L32" s="139"/>
    </row>
    <row r="33" ht="14.25" customHeight="1">
      <c r="A33" s="154" t="s">
        <v>310</v>
      </c>
      <c r="B33" s="155">
        <v>-1.0</v>
      </c>
      <c r="C33" s="156">
        <v>-2.0</v>
      </c>
      <c r="D33" s="156" t="s">
        <v>311</v>
      </c>
      <c r="E33" s="139"/>
      <c r="F33" s="154" t="s">
        <v>310</v>
      </c>
      <c r="G33" s="155">
        <v>-1.0</v>
      </c>
      <c r="H33" s="156">
        <v>-2.0</v>
      </c>
      <c r="I33" s="156" t="s">
        <v>311</v>
      </c>
      <c r="J33" s="139"/>
      <c r="K33" s="139"/>
      <c r="L33" s="139"/>
    </row>
    <row r="34" ht="14.25" customHeight="1">
      <c r="A34" s="157"/>
      <c r="B34" s="155" t="s">
        <v>312</v>
      </c>
      <c r="C34" s="155" t="s">
        <v>313</v>
      </c>
      <c r="D34" s="155" t="s">
        <v>314</v>
      </c>
      <c r="E34" s="139"/>
      <c r="F34" s="157"/>
      <c r="G34" s="155" t="s">
        <v>312</v>
      </c>
      <c r="H34" s="155" t="s">
        <v>313</v>
      </c>
      <c r="I34" s="155" t="s">
        <v>314</v>
      </c>
      <c r="J34" s="139"/>
      <c r="K34" s="139"/>
      <c r="L34" s="139"/>
    </row>
    <row r="35" ht="14.25" customHeight="1">
      <c r="A35" s="113"/>
      <c r="B35" s="158" t="s">
        <v>315</v>
      </c>
      <c r="C35" s="158" t="s">
        <v>316</v>
      </c>
      <c r="D35" s="158" t="s">
        <v>317</v>
      </c>
      <c r="E35" s="139"/>
      <c r="F35" s="113"/>
      <c r="G35" s="158" t="s">
        <v>315</v>
      </c>
      <c r="H35" s="158" t="s">
        <v>316</v>
      </c>
      <c r="I35" s="158" t="s">
        <v>317</v>
      </c>
      <c r="J35" s="139"/>
      <c r="K35" s="139"/>
      <c r="L35" s="139"/>
    </row>
    <row r="36" ht="14.25" customHeight="1">
      <c r="A36" s="159" t="s">
        <v>318</v>
      </c>
      <c r="B36" s="160">
        <f>1/(30*C14)</f>
        <v>0.0001666666667</v>
      </c>
      <c r="C36" s="161">
        <f t="shared" ref="C36:C37" si="4">C28</f>
        <v>3466.357998</v>
      </c>
      <c r="D36" s="162">
        <f t="shared" ref="D36:D37" si="5">B36*C36</f>
        <v>0.5777263329</v>
      </c>
      <c r="E36" s="139"/>
      <c r="F36" s="159" t="s">
        <v>318</v>
      </c>
      <c r="G36" s="160">
        <f>1/(30*C15)</f>
        <v>0.00003333333333</v>
      </c>
      <c r="H36" s="161">
        <f t="shared" ref="H36:H37" si="6">C28</f>
        <v>3466.357998</v>
      </c>
      <c r="I36" s="162">
        <f t="shared" ref="I36:I37" si="7">G36*H36</f>
        <v>0.1155452666</v>
      </c>
      <c r="J36" s="139"/>
      <c r="K36" s="139"/>
      <c r="L36" s="139"/>
    </row>
    <row r="37" ht="14.25" customHeight="1">
      <c r="A37" s="164" t="s">
        <v>319</v>
      </c>
      <c r="B37" s="165">
        <f>1/C14</f>
        <v>0.005</v>
      </c>
      <c r="C37" s="166">
        <f t="shared" si="4"/>
        <v>3276.094854</v>
      </c>
      <c r="D37" s="162">
        <f t="shared" si="5"/>
        <v>16.38047427</v>
      </c>
      <c r="E37" s="139"/>
      <c r="F37" s="164" t="s">
        <v>319</v>
      </c>
      <c r="G37" s="165">
        <f>1/C15</f>
        <v>0.001</v>
      </c>
      <c r="H37" s="166">
        <f t="shared" si="6"/>
        <v>3276.094854</v>
      </c>
      <c r="I37" s="162">
        <f t="shared" si="7"/>
        <v>3.276094854</v>
      </c>
      <c r="J37" s="139"/>
      <c r="K37" s="139"/>
      <c r="L37" s="139"/>
    </row>
    <row r="38" ht="14.25" customHeight="1">
      <c r="A38" s="168" t="s">
        <v>184</v>
      </c>
      <c r="B38" s="48"/>
      <c r="C38" s="49"/>
      <c r="D38" s="169">
        <f>SUM(D36:D37)</f>
        <v>16.9582006</v>
      </c>
      <c r="E38" s="139"/>
      <c r="F38" s="168" t="s">
        <v>184</v>
      </c>
      <c r="G38" s="48"/>
      <c r="H38" s="49"/>
      <c r="I38" s="169">
        <f>SUM(I36:I37)</f>
        <v>3.391640121</v>
      </c>
      <c r="J38" s="139"/>
      <c r="K38" s="139"/>
      <c r="L38" s="139"/>
    </row>
    <row r="39" ht="14.25" customHeight="1">
      <c r="A39" s="139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</row>
    <row r="40" ht="14.25" customHeight="1">
      <c r="A40" s="153" t="s">
        <v>322</v>
      </c>
      <c r="B40" s="72"/>
      <c r="C40" s="139"/>
      <c r="D40" s="139"/>
      <c r="E40" s="139"/>
      <c r="F40" s="153" t="s">
        <v>323</v>
      </c>
      <c r="G40" s="72"/>
      <c r="H40" s="139"/>
      <c r="I40" s="139"/>
      <c r="J40" s="139"/>
      <c r="K40" s="139"/>
      <c r="L40" s="139"/>
    </row>
    <row r="41" ht="14.25" customHeight="1">
      <c r="A41" s="154" t="s">
        <v>310</v>
      </c>
      <c r="B41" s="155">
        <v>-1.0</v>
      </c>
      <c r="C41" s="156">
        <v>-2.0</v>
      </c>
      <c r="D41" s="156" t="s">
        <v>311</v>
      </c>
      <c r="E41" s="139"/>
      <c r="F41" s="170" t="s">
        <v>310</v>
      </c>
      <c r="G41" s="171">
        <v>-1.0</v>
      </c>
      <c r="H41" s="172">
        <v>-2.0</v>
      </c>
      <c r="I41" s="172">
        <v>-3.0</v>
      </c>
      <c r="J41" s="172">
        <v>-4.0</v>
      </c>
      <c r="K41" s="172">
        <v>-5.0</v>
      </c>
      <c r="L41" s="172" t="s">
        <v>324</v>
      </c>
    </row>
    <row r="42" ht="14.25" customHeight="1">
      <c r="A42" s="157"/>
      <c r="B42" s="155" t="s">
        <v>312</v>
      </c>
      <c r="C42" s="155" t="s">
        <v>313</v>
      </c>
      <c r="D42" s="155" t="s">
        <v>314</v>
      </c>
      <c r="E42" s="139"/>
      <c r="F42" s="157"/>
      <c r="G42" s="171" t="s">
        <v>312</v>
      </c>
      <c r="H42" s="173" t="s">
        <v>325</v>
      </c>
      <c r="I42" s="173" t="s">
        <v>326</v>
      </c>
      <c r="J42" s="171" t="s">
        <v>327</v>
      </c>
      <c r="K42" s="171" t="s">
        <v>313</v>
      </c>
      <c r="L42" s="171" t="s">
        <v>314</v>
      </c>
    </row>
    <row r="43" ht="19.5" customHeight="1">
      <c r="A43" s="113"/>
      <c r="B43" s="158" t="s">
        <v>315</v>
      </c>
      <c r="C43" s="158" t="s">
        <v>316</v>
      </c>
      <c r="D43" s="158" t="s">
        <v>317</v>
      </c>
      <c r="E43" s="139"/>
      <c r="F43" s="113"/>
      <c r="G43" s="174" t="s">
        <v>315</v>
      </c>
      <c r="H43" s="112"/>
      <c r="I43" s="112"/>
      <c r="J43" s="175"/>
      <c r="K43" s="174" t="s">
        <v>316</v>
      </c>
      <c r="L43" s="174" t="s">
        <v>317</v>
      </c>
    </row>
    <row r="44" ht="14.25" customHeight="1">
      <c r="A44" s="159" t="s">
        <v>318</v>
      </c>
      <c r="B44" s="160">
        <f>1/(30*C16)</f>
        <v>0.00001851851852</v>
      </c>
      <c r="C44" s="161">
        <f t="shared" ref="C44:C45" si="8">C28</f>
        <v>3466.357998</v>
      </c>
      <c r="D44" s="162">
        <f t="shared" ref="D44:D45" si="9">C44*B44</f>
        <v>0.06419181477</v>
      </c>
      <c r="E44" s="139"/>
      <c r="F44" s="159" t="s">
        <v>318</v>
      </c>
      <c r="G44" s="176">
        <f>1/(30*C17)</f>
        <v>0.0001111111111</v>
      </c>
      <c r="H44" s="176">
        <v>16.0</v>
      </c>
      <c r="I44" s="176">
        <v>0.00529773</v>
      </c>
      <c r="J44" s="176">
        <v>9.4E-6</v>
      </c>
      <c r="K44" s="161">
        <f t="shared" ref="K44:K45" si="10">C28</f>
        <v>3466.357998</v>
      </c>
      <c r="L44" s="162">
        <f t="shared" ref="L44:L45" si="11">J44*K44</f>
        <v>0.03258376518</v>
      </c>
    </row>
    <row r="45" ht="14.25" customHeight="1">
      <c r="A45" s="164" t="s">
        <v>319</v>
      </c>
      <c r="B45" s="165">
        <f>1/C16</f>
        <v>0.0005555555556</v>
      </c>
      <c r="C45" s="166">
        <f t="shared" si="8"/>
        <v>3276.094854</v>
      </c>
      <c r="D45" s="162">
        <f t="shared" si="9"/>
        <v>1.820052697</v>
      </c>
      <c r="E45" s="139"/>
      <c r="F45" s="164" t="s">
        <v>319</v>
      </c>
      <c r="G45" s="165">
        <f>1/C17</f>
        <v>0.003333333333</v>
      </c>
      <c r="H45" s="165">
        <v>16.0</v>
      </c>
      <c r="I45" s="165">
        <v>0.00529773</v>
      </c>
      <c r="J45" s="165">
        <v>2.825E-4</v>
      </c>
      <c r="K45" s="166">
        <f t="shared" si="10"/>
        <v>3276.094854</v>
      </c>
      <c r="L45" s="167">
        <f t="shared" si="11"/>
        <v>0.9254967964</v>
      </c>
    </row>
    <row r="46" ht="14.25" customHeight="1">
      <c r="A46" s="168" t="s">
        <v>184</v>
      </c>
      <c r="B46" s="48"/>
      <c r="C46" s="49"/>
      <c r="D46" s="169">
        <f>SUM(D44:D45)</f>
        <v>1.884244512</v>
      </c>
      <c r="E46" s="139"/>
      <c r="F46" s="168" t="s">
        <v>184</v>
      </c>
      <c r="G46" s="48"/>
      <c r="H46" s="48"/>
      <c r="I46" s="177"/>
      <c r="J46" s="177"/>
      <c r="K46" s="177"/>
      <c r="L46" s="169">
        <f>SUM(L44:L45)</f>
        <v>0.9580805615</v>
      </c>
    </row>
    <row r="47" ht="14.25" customHeight="1">
      <c r="A47" s="139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</row>
    <row r="48" ht="14.25" customHeight="1">
      <c r="A48" s="139"/>
      <c r="B48" s="139"/>
      <c r="C48" s="139"/>
      <c r="D48" s="139"/>
      <c r="E48" s="139"/>
      <c r="F48" s="153" t="s">
        <v>328</v>
      </c>
      <c r="G48" s="72"/>
      <c r="H48" s="139"/>
      <c r="I48" s="139"/>
      <c r="J48" s="139"/>
      <c r="K48" s="139"/>
      <c r="L48" s="139"/>
    </row>
    <row r="49" ht="14.25" customHeight="1">
      <c r="A49" s="178"/>
      <c r="B49" s="178"/>
      <c r="C49" s="178"/>
      <c r="D49" s="178"/>
      <c r="E49" s="139"/>
      <c r="F49" s="170" t="s">
        <v>310</v>
      </c>
      <c r="G49" s="171">
        <v>-1.0</v>
      </c>
      <c r="H49" s="172">
        <v>-2.0</v>
      </c>
      <c r="I49" s="172">
        <v>-3.0</v>
      </c>
      <c r="J49" s="172">
        <v>-4.0</v>
      </c>
      <c r="K49" s="172">
        <v>-5.0</v>
      </c>
      <c r="L49" s="172" t="s">
        <v>324</v>
      </c>
    </row>
    <row r="50" ht="14.25" customHeight="1">
      <c r="B50" s="178"/>
      <c r="C50" s="178"/>
      <c r="D50" s="178"/>
      <c r="E50" s="139"/>
      <c r="F50" s="157"/>
      <c r="G50" s="171" t="s">
        <v>312</v>
      </c>
      <c r="H50" s="173" t="s">
        <v>325</v>
      </c>
      <c r="I50" s="173" t="s">
        <v>326</v>
      </c>
      <c r="J50" s="171" t="s">
        <v>327</v>
      </c>
      <c r="K50" s="171" t="s">
        <v>313</v>
      </c>
      <c r="L50" s="171" t="s">
        <v>314</v>
      </c>
    </row>
    <row r="51" ht="18.75" customHeight="1">
      <c r="B51" s="178"/>
      <c r="C51" s="178"/>
      <c r="D51" s="178"/>
      <c r="E51" s="139"/>
      <c r="F51" s="113"/>
      <c r="G51" s="174" t="s">
        <v>315</v>
      </c>
      <c r="H51" s="112"/>
      <c r="I51" s="112"/>
      <c r="J51" s="175"/>
      <c r="K51" s="174" t="s">
        <v>316</v>
      </c>
      <c r="L51" s="174" t="s">
        <v>317</v>
      </c>
    </row>
    <row r="52" ht="15.0" customHeight="1">
      <c r="A52" s="179"/>
      <c r="B52" s="180"/>
      <c r="C52" s="180"/>
      <c r="D52" s="151"/>
      <c r="E52" s="139"/>
      <c r="F52" s="159" t="s">
        <v>318</v>
      </c>
      <c r="G52" s="176">
        <f>1/(30*C18)</f>
        <v>0.0001111111111</v>
      </c>
      <c r="H52" s="176">
        <v>16.0</v>
      </c>
      <c r="I52" s="176">
        <v>0.00529773</v>
      </c>
      <c r="J52" s="176">
        <v>9.4E-6</v>
      </c>
      <c r="K52" s="161">
        <f t="shared" ref="K52:K53" si="12">K44</f>
        <v>3466.357998</v>
      </c>
      <c r="L52" s="162">
        <f t="shared" ref="L52:L53" si="13">J52*K52</f>
        <v>0.03258376518</v>
      </c>
    </row>
    <row r="53" ht="14.25" customHeight="1">
      <c r="A53" s="179"/>
      <c r="B53" s="180"/>
      <c r="C53" s="180"/>
      <c r="D53" s="151"/>
      <c r="E53" s="139"/>
      <c r="F53" s="164" t="s">
        <v>319</v>
      </c>
      <c r="G53" s="165">
        <f>1/C18</f>
        <v>0.003333333333</v>
      </c>
      <c r="H53" s="165">
        <v>16.0</v>
      </c>
      <c r="I53" s="165">
        <v>0.00529773</v>
      </c>
      <c r="J53" s="165">
        <v>2.825E-4</v>
      </c>
      <c r="K53" s="166">
        <f t="shared" si="12"/>
        <v>3276.094854</v>
      </c>
      <c r="L53" s="162">
        <f t="shared" si="13"/>
        <v>0.9254967964</v>
      </c>
    </row>
    <row r="54" ht="14.25" customHeight="1">
      <c r="D54" s="151"/>
      <c r="E54" s="139"/>
      <c r="F54" s="168" t="s">
        <v>184</v>
      </c>
      <c r="G54" s="48"/>
      <c r="H54" s="48"/>
      <c r="I54" s="177"/>
      <c r="J54" s="177"/>
      <c r="K54" s="177"/>
      <c r="L54" s="169">
        <f>SUM(L52:L53)</f>
        <v>0.9580805615</v>
      </c>
    </row>
    <row r="55" ht="14.25" customHeight="1">
      <c r="A55" s="139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</row>
    <row r="56" ht="14.25" customHeight="1">
      <c r="A56" s="181" t="s">
        <v>329</v>
      </c>
      <c r="H56" s="139"/>
      <c r="I56" s="139"/>
      <c r="J56" s="139"/>
      <c r="K56" s="139"/>
      <c r="L56" s="139"/>
    </row>
    <row r="57" ht="14.25" customHeight="1">
      <c r="A57" s="139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</row>
    <row r="58" ht="14.25" customHeight="1">
      <c r="A58" s="182" t="s">
        <v>330</v>
      </c>
      <c r="G58" s="139"/>
      <c r="H58" s="139"/>
      <c r="I58" s="139"/>
      <c r="J58" s="139"/>
      <c r="K58" s="139"/>
      <c r="L58" s="139"/>
    </row>
    <row r="59" ht="14.25" customHeight="1">
      <c r="A59" s="183" t="s">
        <v>331</v>
      </c>
      <c r="B59" s="156" t="s">
        <v>332</v>
      </c>
      <c r="C59" s="156" t="s">
        <v>333</v>
      </c>
      <c r="D59" s="184" t="s">
        <v>314</v>
      </c>
      <c r="E59" s="185" t="s">
        <v>334</v>
      </c>
      <c r="F59" s="186" t="s">
        <v>335</v>
      </c>
      <c r="G59" s="187"/>
      <c r="H59" s="188" t="s">
        <v>336</v>
      </c>
      <c r="I59" s="48"/>
      <c r="J59" s="48"/>
      <c r="K59" s="48"/>
      <c r="L59" s="49"/>
    </row>
    <row r="60" ht="14.25" customHeight="1">
      <c r="A60" s="113"/>
      <c r="B60" s="158" t="s">
        <v>337</v>
      </c>
      <c r="C60" s="158" t="s">
        <v>338</v>
      </c>
      <c r="D60" s="189" t="s">
        <v>316</v>
      </c>
      <c r="E60" s="190" t="s">
        <v>316</v>
      </c>
      <c r="F60" s="191"/>
      <c r="G60" s="187"/>
      <c r="H60" s="192" t="s">
        <v>339</v>
      </c>
      <c r="I60" s="193" t="s">
        <v>340</v>
      </c>
      <c r="J60" s="193" t="s">
        <v>341</v>
      </c>
      <c r="K60" s="193" t="s">
        <v>342</v>
      </c>
      <c r="L60" s="193" t="s">
        <v>343</v>
      </c>
    </row>
    <row r="61" ht="14.25" customHeight="1">
      <c r="A61" s="194" t="s">
        <v>344</v>
      </c>
      <c r="B61" s="195">
        <f>D30</f>
        <v>4.239550151</v>
      </c>
      <c r="C61" s="196">
        <v>4726.19</v>
      </c>
      <c r="D61" s="197">
        <f t="shared" ref="D61:D67" si="14">B61*C61</f>
        <v>20036.91953</v>
      </c>
      <c r="E61" s="198">
        <f t="shared" ref="E61:E67" si="15">D61*12</f>
        <v>240443.0343</v>
      </c>
      <c r="F61" s="199">
        <f t="shared" ref="F61:F65" si="16">C61/C12</f>
        <v>5.9077375</v>
      </c>
      <c r="G61" s="139"/>
      <c r="H61" s="200">
        <f>C66</f>
        <v>735</v>
      </c>
      <c r="I61" s="200">
        <f>C17</f>
        <v>300</v>
      </c>
      <c r="J61" s="201">
        <v>16.0</v>
      </c>
      <c r="K61" s="201">
        <v>188.76</v>
      </c>
      <c r="L61" s="202">
        <f>(H61/I61)*(J61/K61)</f>
        <v>0.2076711168</v>
      </c>
    </row>
    <row r="62" ht="14.25" customHeight="1">
      <c r="A62" s="194" t="s">
        <v>345</v>
      </c>
      <c r="B62" s="195">
        <f>I30</f>
        <v>9.421222558</v>
      </c>
      <c r="C62" s="196">
        <v>112.5</v>
      </c>
      <c r="D62" s="197">
        <f t="shared" si="14"/>
        <v>1059.887538</v>
      </c>
      <c r="E62" s="198">
        <f t="shared" si="15"/>
        <v>12718.65045</v>
      </c>
      <c r="F62" s="199">
        <f t="shared" si="16"/>
        <v>0.3125</v>
      </c>
      <c r="G62" s="139"/>
      <c r="H62" s="139"/>
      <c r="I62" s="139"/>
      <c r="J62" s="139"/>
      <c r="K62" s="139"/>
      <c r="L62" s="139"/>
    </row>
    <row r="63" ht="14.25" customHeight="1">
      <c r="A63" s="194" t="s">
        <v>346</v>
      </c>
      <c r="B63" s="195">
        <f>D38</f>
        <v>16.9582006</v>
      </c>
      <c r="C63" s="196">
        <v>325.65</v>
      </c>
      <c r="D63" s="197">
        <f t="shared" si="14"/>
        <v>5522.438027</v>
      </c>
      <c r="E63" s="198">
        <f t="shared" si="15"/>
        <v>66269.25632</v>
      </c>
      <c r="F63" s="199">
        <f t="shared" si="16"/>
        <v>1.62825</v>
      </c>
      <c r="G63" s="139"/>
      <c r="H63" s="139"/>
      <c r="I63" s="139"/>
      <c r="J63" s="139"/>
      <c r="K63" s="139"/>
      <c r="L63" s="139"/>
    </row>
    <row r="64" ht="14.25" customHeight="1">
      <c r="A64" s="194" t="s">
        <v>347</v>
      </c>
      <c r="B64" s="195">
        <f>I38</f>
        <v>3.391640121</v>
      </c>
      <c r="C64" s="196">
        <v>620.0</v>
      </c>
      <c r="D64" s="197">
        <f t="shared" si="14"/>
        <v>2102.816875</v>
      </c>
      <c r="E64" s="198">
        <f t="shared" si="15"/>
        <v>25233.8025</v>
      </c>
      <c r="F64" s="199">
        <f t="shared" si="16"/>
        <v>0.62</v>
      </c>
      <c r="G64" s="139"/>
      <c r="H64" s="139"/>
      <c r="I64" s="139"/>
      <c r="J64" s="139"/>
      <c r="K64" s="139"/>
      <c r="L64" s="139"/>
    </row>
    <row r="65" ht="14.25" customHeight="1">
      <c r="A65" s="203" t="s">
        <v>348</v>
      </c>
      <c r="B65" s="195">
        <f>D46</f>
        <v>1.884244512</v>
      </c>
      <c r="C65" s="196">
        <v>4725.0</v>
      </c>
      <c r="D65" s="197">
        <f t="shared" si="14"/>
        <v>8903.055318</v>
      </c>
      <c r="E65" s="198">
        <f t="shared" si="15"/>
        <v>106836.6638</v>
      </c>
      <c r="F65" s="199">
        <f t="shared" si="16"/>
        <v>2.625</v>
      </c>
      <c r="G65" s="139"/>
      <c r="H65" s="139"/>
      <c r="I65" s="139"/>
      <c r="J65" s="139"/>
      <c r="K65" s="139"/>
      <c r="L65" s="139"/>
    </row>
    <row r="66" ht="14.25" customHeight="1">
      <c r="A66" s="194" t="s">
        <v>349</v>
      </c>
      <c r="B66" s="195">
        <f>L46</f>
        <v>0.9580805615</v>
      </c>
      <c r="C66" s="196">
        <v>735.0</v>
      </c>
      <c r="D66" s="197">
        <f t="shared" si="14"/>
        <v>704.1892127</v>
      </c>
      <c r="E66" s="198">
        <f t="shared" si="15"/>
        <v>8450.270553</v>
      </c>
      <c r="F66" s="199">
        <f>L61</f>
        <v>0.2076711168</v>
      </c>
      <c r="G66" s="139"/>
      <c r="H66" s="139"/>
      <c r="I66" s="139"/>
      <c r="J66" s="139"/>
      <c r="K66" s="139"/>
      <c r="L66" s="139"/>
    </row>
    <row r="67" ht="14.25" customHeight="1">
      <c r="A67" s="204" t="s">
        <v>350</v>
      </c>
      <c r="B67" s="197">
        <f>L54</f>
        <v>0.9580805615</v>
      </c>
      <c r="C67" s="196">
        <v>735.0</v>
      </c>
      <c r="D67" s="197">
        <f t="shared" si="14"/>
        <v>704.1892127</v>
      </c>
      <c r="E67" s="198">
        <f t="shared" si="15"/>
        <v>8450.270553</v>
      </c>
      <c r="F67" s="199">
        <f>L61</f>
        <v>0.2076711168</v>
      </c>
      <c r="G67" s="139"/>
      <c r="H67" s="139"/>
      <c r="I67" s="139"/>
      <c r="J67" s="139"/>
      <c r="K67" s="139"/>
      <c r="L67" s="139"/>
    </row>
    <row r="68" ht="14.25" customHeight="1">
      <c r="A68" s="168" t="s">
        <v>351</v>
      </c>
      <c r="B68" s="48"/>
      <c r="C68" s="49"/>
      <c r="D68" s="205">
        <f>SUM(D61:D67)</f>
        <v>39033.49571</v>
      </c>
      <c r="E68" s="139"/>
      <c r="F68" s="206"/>
      <c r="G68" s="139"/>
      <c r="H68" s="188" t="s">
        <v>336</v>
      </c>
      <c r="I68" s="48"/>
      <c r="J68" s="48"/>
      <c r="K68" s="48"/>
      <c r="L68" s="49"/>
    </row>
    <row r="69" ht="14.25" customHeight="1">
      <c r="A69" s="139"/>
      <c r="B69" s="139"/>
      <c r="C69" s="139"/>
      <c r="D69" s="139"/>
      <c r="E69" s="139"/>
      <c r="F69" s="206"/>
      <c r="G69" s="139"/>
      <c r="H69" s="192" t="s">
        <v>339</v>
      </c>
      <c r="I69" s="193" t="s">
        <v>340</v>
      </c>
      <c r="J69" s="193" t="s">
        <v>341</v>
      </c>
      <c r="K69" s="193" t="s">
        <v>342</v>
      </c>
      <c r="L69" s="193" t="s">
        <v>343</v>
      </c>
    </row>
    <row r="70" ht="14.25" customHeight="1">
      <c r="A70" s="207" t="s">
        <v>352</v>
      </c>
      <c r="B70" s="48"/>
      <c r="C70" s="49"/>
      <c r="D70" s="208"/>
      <c r="E70" s="209">
        <f t="shared" ref="E70:F70" si="17">SUM(E61:E67)</f>
        <v>468401.9485</v>
      </c>
      <c r="F70" s="210">
        <f t="shared" si="17"/>
        <v>11.50882973</v>
      </c>
      <c r="G70" s="139"/>
      <c r="H70" s="200" t="str">
        <f>D83</f>
        <v/>
      </c>
      <c r="I70" s="201">
        <v>300.0</v>
      </c>
      <c r="J70" s="201">
        <v>16.0</v>
      </c>
      <c r="K70" s="201">
        <v>188.76</v>
      </c>
      <c r="L70" s="202">
        <f>(H70/I70)*(J70/K70)</f>
        <v>0</v>
      </c>
    </row>
    <row r="71" ht="14.25" customHeight="1">
      <c r="A71" s="139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</row>
    <row r="72" ht="14.25" customHeight="1">
      <c r="A72" s="139"/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</row>
    <row r="73" ht="14.25" customHeight="1">
      <c r="A73" s="139"/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</row>
    <row r="74" ht="14.25" customHeight="1">
      <c r="H74" s="139"/>
      <c r="I74" s="139"/>
      <c r="J74" s="139"/>
      <c r="K74" s="139"/>
      <c r="L74" s="139"/>
    </row>
    <row r="75" ht="14.25" customHeight="1">
      <c r="A75" s="145"/>
      <c r="B75" s="182"/>
      <c r="H75" s="139"/>
      <c r="I75" s="139"/>
      <c r="J75" s="139"/>
      <c r="K75" s="139"/>
      <c r="L75" s="139"/>
    </row>
    <row r="76" ht="14.25" customHeight="1">
      <c r="A76" s="139"/>
      <c r="B76" s="211"/>
      <c r="C76" s="211"/>
      <c r="D76" s="211"/>
      <c r="E76" s="211"/>
      <c r="F76" s="211"/>
      <c r="G76" s="187"/>
      <c r="H76" s="139"/>
      <c r="I76" s="139"/>
      <c r="J76" s="139"/>
      <c r="K76" s="139"/>
      <c r="L76" s="139"/>
    </row>
    <row r="77" ht="14.25" customHeight="1">
      <c r="A77" s="139"/>
      <c r="C77" s="211"/>
      <c r="D77" s="211"/>
      <c r="E77" s="211"/>
      <c r="F77" s="211"/>
      <c r="G77" s="187"/>
      <c r="H77" s="139"/>
      <c r="I77" s="139"/>
      <c r="J77" s="139"/>
      <c r="K77" s="139"/>
      <c r="L77" s="139"/>
    </row>
    <row r="78" ht="14.25" customHeight="1">
      <c r="A78" s="139"/>
      <c r="B78" s="212"/>
      <c r="C78" s="213"/>
      <c r="D78" s="214"/>
      <c r="E78" s="215"/>
      <c r="F78" s="216"/>
      <c r="G78" s="217"/>
      <c r="H78" s="139"/>
      <c r="I78" s="139"/>
      <c r="J78" s="139"/>
      <c r="K78" s="139"/>
      <c r="L78" s="139"/>
    </row>
    <row r="79" ht="14.25" customHeight="1">
      <c r="A79" s="139"/>
      <c r="B79" s="212"/>
      <c r="C79" s="213"/>
      <c r="D79" s="214"/>
      <c r="E79" s="215"/>
      <c r="F79" s="216"/>
      <c r="G79" s="217"/>
      <c r="H79" s="139"/>
      <c r="I79" s="139"/>
      <c r="J79" s="139"/>
      <c r="K79" s="139"/>
      <c r="L79" s="139"/>
    </row>
    <row r="80" ht="14.25" customHeight="1">
      <c r="A80" s="139"/>
      <c r="B80" s="212"/>
      <c r="C80" s="213"/>
      <c r="D80" s="214"/>
      <c r="E80" s="215"/>
      <c r="F80" s="216"/>
      <c r="G80" s="217"/>
      <c r="H80" s="139"/>
      <c r="I80" s="139"/>
      <c r="J80" s="139"/>
      <c r="K80" s="139"/>
      <c r="L80" s="139"/>
    </row>
    <row r="81" ht="14.25" customHeight="1">
      <c r="A81" s="139"/>
      <c r="B81" s="212"/>
      <c r="C81" s="213"/>
      <c r="D81" s="214"/>
      <c r="E81" s="215"/>
      <c r="F81" s="216"/>
      <c r="G81" s="217"/>
      <c r="H81" s="139"/>
      <c r="I81" s="139"/>
      <c r="J81" s="139"/>
      <c r="K81" s="139"/>
      <c r="L81" s="139"/>
    </row>
    <row r="82" ht="14.25" customHeight="1">
      <c r="A82" s="139"/>
      <c r="B82" s="218"/>
      <c r="C82" s="213"/>
      <c r="D82" s="214"/>
      <c r="E82" s="215"/>
      <c r="F82" s="216"/>
      <c r="G82" s="217"/>
      <c r="H82" s="139"/>
      <c r="I82" s="139"/>
      <c r="J82" s="139"/>
      <c r="K82" s="139"/>
      <c r="L82" s="139"/>
    </row>
    <row r="83" ht="14.25" customHeight="1">
      <c r="A83" s="139"/>
      <c r="B83" s="212"/>
      <c r="C83" s="213"/>
      <c r="D83" s="214"/>
      <c r="E83" s="215"/>
      <c r="F83" s="216"/>
      <c r="G83" s="217"/>
      <c r="H83" s="139"/>
      <c r="I83" s="139"/>
      <c r="J83" s="139"/>
      <c r="K83" s="139"/>
      <c r="L83" s="139"/>
    </row>
    <row r="84" ht="14.25" customHeight="1">
      <c r="A84" s="139"/>
      <c r="B84" s="218"/>
      <c r="C84" s="213"/>
      <c r="D84" s="214"/>
      <c r="E84" s="215"/>
      <c r="F84" s="216"/>
      <c r="G84" s="217"/>
      <c r="H84" s="139"/>
      <c r="I84" s="139"/>
      <c r="J84" s="139"/>
      <c r="K84" s="139"/>
      <c r="L84" s="139"/>
    </row>
    <row r="85" ht="14.25" customHeight="1">
      <c r="A85" s="139"/>
      <c r="B85" s="211"/>
      <c r="E85" s="219"/>
      <c r="F85" s="139"/>
      <c r="G85" s="220"/>
      <c r="H85" s="139"/>
      <c r="I85" s="139"/>
      <c r="J85" s="139"/>
      <c r="K85" s="139"/>
      <c r="L85" s="139"/>
    </row>
    <row r="86" ht="14.25" customHeight="1">
      <c r="B86" s="139"/>
      <c r="C86" s="139"/>
      <c r="D86" s="139"/>
      <c r="E86" s="139"/>
      <c r="F86" s="139"/>
      <c r="G86" s="220"/>
      <c r="H86" s="139"/>
      <c r="I86" s="139"/>
      <c r="J86" s="139"/>
      <c r="K86" s="139"/>
      <c r="L86" s="139"/>
    </row>
    <row r="87" ht="14.25" customHeight="1">
      <c r="B87" s="182"/>
      <c r="E87" s="182"/>
      <c r="F87" s="221"/>
      <c r="G87" s="222"/>
      <c r="H87" s="139"/>
      <c r="I87" s="139"/>
      <c r="J87" s="139"/>
      <c r="K87" s="139"/>
      <c r="L87" s="139"/>
    </row>
    <row r="88" ht="14.25" customHeight="1">
      <c r="F88" s="217"/>
      <c r="G88" s="139"/>
      <c r="H88" s="139"/>
      <c r="I88" s="139"/>
      <c r="J88" s="139"/>
      <c r="K88" s="139"/>
      <c r="L88" s="139"/>
    </row>
    <row r="89" ht="14.25" customHeight="1">
      <c r="F89" s="217"/>
      <c r="G89" s="139"/>
      <c r="H89" s="139"/>
      <c r="I89" s="139"/>
      <c r="J89" s="223"/>
      <c r="K89" s="223"/>
      <c r="L89" s="139"/>
    </row>
    <row r="90" ht="14.25" customHeight="1">
      <c r="F90" s="217"/>
      <c r="G90" s="139"/>
      <c r="H90" s="139"/>
      <c r="I90" s="139"/>
      <c r="J90" s="223"/>
      <c r="K90" s="223"/>
      <c r="L90" s="139"/>
    </row>
    <row r="91" ht="14.25" customHeight="1">
      <c r="F91" s="217"/>
      <c r="G91" s="139"/>
      <c r="H91" s="139"/>
      <c r="I91" s="139"/>
      <c r="J91" s="139"/>
      <c r="K91" s="139"/>
      <c r="L91" s="139"/>
    </row>
    <row r="92" ht="14.25" customHeight="1">
      <c r="F92" s="217"/>
      <c r="G92" s="139"/>
      <c r="H92" s="139"/>
      <c r="I92" s="139"/>
      <c r="J92" s="139"/>
      <c r="K92" s="139"/>
      <c r="L92" s="139"/>
    </row>
    <row r="93" ht="14.25" customHeight="1">
      <c r="F93" s="220"/>
      <c r="G93" s="139"/>
      <c r="H93" s="139"/>
      <c r="I93" s="139"/>
      <c r="J93" s="139"/>
      <c r="K93" s="139"/>
      <c r="L93" s="139"/>
    </row>
    <row r="94" ht="14.25" customHeight="1">
      <c r="F94" s="220"/>
      <c r="G94" s="139"/>
      <c r="H94" s="139"/>
      <c r="I94" s="139"/>
      <c r="J94" s="139"/>
      <c r="K94" s="139"/>
      <c r="L94" s="139"/>
    </row>
    <row r="95" ht="14.25" customHeight="1">
      <c r="F95" s="222"/>
      <c r="G95" s="139"/>
      <c r="H95" s="139"/>
      <c r="I95" s="139"/>
      <c r="J95" s="139"/>
      <c r="K95" s="139"/>
      <c r="L95" s="139"/>
    </row>
    <row r="96" ht="14.25" customHeight="1">
      <c r="A96" s="139"/>
      <c r="B96" s="139"/>
      <c r="C96" s="139"/>
      <c r="D96" s="139"/>
      <c r="E96" s="139"/>
      <c r="F96" s="139"/>
      <c r="G96" s="139"/>
      <c r="H96" s="139"/>
      <c r="I96" s="139"/>
      <c r="J96" s="139"/>
      <c r="K96" s="139"/>
      <c r="L96" s="139"/>
    </row>
    <row r="97" ht="14.25" customHeight="1">
      <c r="A97" s="139"/>
      <c r="B97" s="139"/>
      <c r="C97" s="139"/>
      <c r="D97" s="139"/>
      <c r="E97" s="139"/>
      <c r="F97" s="139"/>
      <c r="G97" s="139"/>
      <c r="H97" s="139"/>
      <c r="I97" s="139"/>
      <c r="J97" s="139"/>
      <c r="K97" s="139"/>
      <c r="L97" s="139"/>
    </row>
    <row r="98" ht="14.25" customHeight="1">
      <c r="A98" s="182"/>
      <c r="B98" s="182"/>
      <c r="C98" s="182"/>
      <c r="D98" s="182"/>
      <c r="E98" s="224"/>
      <c r="F98" s="139"/>
      <c r="G98" s="139"/>
      <c r="H98" s="139"/>
      <c r="I98" s="139"/>
      <c r="J98" s="139"/>
      <c r="K98" s="139"/>
      <c r="L98" s="139"/>
    </row>
    <row r="99" ht="14.25" customHeight="1">
      <c r="A99" s="139"/>
      <c r="B99" s="139"/>
      <c r="C99" s="139"/>
      <c r="D99" s="139"/>
      <c r="E99" s="139"/>
      <c r="F99" s="139"/>
      <c r="G99" s="139"/>
      <c r="H99" s="139"/>
      <c r="I99" s="139"/>
      <c r="J99" s="139"/>
      <c r="K99" s="139"/>
      <c r="L99" s="139"/>
    </row>
    <row r="100" ht="14.25" customHeight="1">
      <c r="A100" s="223"/>
      <c r="B100" s="223"/>
      <c r="C100" s="223"/>
      <c r="D100" s="139"/>
      <c r="E100" s="139"/>
      <c r="F100" s="139"/>
      <c r="G100" s="139"/>
      <c r="H100" s="139"/>
      <c r="I100" s="139"/>
      <c r="J100" s="139"/>
      <c r="K100" s="139"/>
      <c r="L100" s="139"/>
    </row>
    <row r="101" ht="14.25" customHeight="1">
      <c r="A101" s="223"/>
      <c r="B101" s="223"/>
      <c r="C101" s="223"/>
      <c r="D101" s="139"/>
      <c r="E101" s="139"/>
      <c r="F101" s="139"/>
      <c r="G101" s="139"/>
      <c r="H101" s="139"/>
      <c r="I101" s="139"/>
      <c r="J101" s="139"/>
      <c r="K101" s="139"/>
      <c r="L101" s="139"/>
    </row>
    <row r="102" ht="14.25" customHeight="1">
      <c r="A102" s="223"/>
      <c r="B102" s="223"/>
      <c r="C102" s="223"/>
      <c r="D102" s="139"/>
      <c r="E102" s="139"/>
      <c r="F102" s="139"/>
      <c r="G102" s="139"/>
      <c r="H102" s="139"/>
      <c r="I102" s="139"/>
      <c r="J102" s="139"/>
      <c r="K102" s="139"/>
      <c r="L102" s="139"/>
    </row>
    <row r="103" ht="14.25" customHeight="1"/>
    <row r="104" ht="14.25" customHeight="1"/>
    <row r="105" ht="14.25" customHeight="1">
      <c r="A105" s="225"/>
      <c r="C105" s="226"/>
      <c r="D105" s="226"/>
    </row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>
      <c r="A113" s="227"/>
    </row>
    <row r="114" ht="14.25" customHeight="1"/>
    <row r="115" ht="14.25" customHeight="1">
      <c r="A115" s="136"/>
    </row>
    <row r="116" ht="14.25" customHeight="1">
      <c r="A116" s="136"/>
    </row>
    <row r="117" ht="14.25" customHeight="1">
      <c r="A117" s="136"/>
      <c r="B117" s="228"/>
    </row>
    <row r="118" ht="14.25" customHeight="1">
      <c r="A118" s="136"/>
      <c r="B118" s="229"/>
    </row>
    <row r="119" ht="14.25" customHeight="1">
      <c r="A119" s="136"/>
      <c r="B119" s="229"/>
    </row>
    <row r="120" ht="14.25" customHeight="1">
      <c r="A120" s="230"/>
      <c r="B120" s="229"/>
    </row>
    <row r="121" ht="14.25" customHeight="1"/>
    <row r="122" ht="14.25" customHeight="1">
      <c r="A122" s="136"/>
    </row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61">
    <mergeCell ref="A40:B40"/>
    <mergeCell ref="F41:F43"/>
    <mergeCell ref="H42:H43"/>
    <mergeCell ref="I42:I43"/>
    <mergeCell ref="A46:C46"/>
    <mergeCell ref="F46:H46"/>
    <mergeCell ref="F48:G48"/>
    <mergeCell ref="F49:F51"/>
    <mergeCell ref="H50:H51"/>
    <mergeCell ref="I50:I51"/>
    <mergeCell ref="F54:H54"/>
    <mergeCell ref="A56:G56"/>
    <mergeCell ref="A58:F58"/>
    <mergeCell ref="A59:A60"/>
    <mergeCell ref="A1:G1"/>
    <mergeCell ref="A3:G3"/>
    <mergeCell ref="A4:G4"/>
    <mergeCell ref="A6:C6"/>
    <mergeCell ref="D6:E6"/>
    <mergeCell ref="A7:C7"/>
    <mergeCell ref="D7:E7"/>
    <mergeCell ref="A8:C8"/>
    <mergeCell ref="D8:E8"/>
    <mergeCell ref="A9:C9"/>
    <mergeCell ref="D9:E9"/>
    <mergeCell ref="A11:B11"/>
    <mergeCell ref="C11:D11"/>
    <mergeCell ref="A12:B12"/>
    <mergeCell ref="A13:B13"/>
    <mergeCell ref="A14:B14"/>
    <mergeCell ref="A15:B15"/>
    <mergeCell ref="A16:B16"/>
    <mergeCell ref="A17:B17"/>
    <mergeCell ref="A18:B18"/>
    <mergeCell ref="A20:G20"/>
    <mergeCell ref="A22:B22"/>
    <mergeCell ref="A24:B24"/>
    <mergeCell ref="F24:G24"/>
    <mergeCell ref="A25:A27"/>
    <mergeCell ref="F25:F27"/>
    <mergeCell ref="A30:C30"/>
    <mergeCell ref="F30:H30"/>
    <mergeCell ref="A32:B32"/>
    <mergeCell ref="F32:G32"/>
    <mergeCell ref="A33:A35"/>
    <mergeCell ref="F33:F35"/>
    <mergeCell ref="A38:C38"/>
    <mergeCell ref="F38:H38"/>
    <mergeCell ref="F40:G40"/>
    <mergeCell ref="H59:L59"/>
    <mergeCell ref="H68:L68"/>
    <mergeCell ref="B75:G75"/>
    <mergeCell ref="B76:B77"/>
    <mergeCell ref="A113:B113"/>
    <mergeCell ref="A41:A43"/>
    <mergeCell ref="A49:A51"/>
    <mergeCell ref="A54:C54"/>
    <mergeCell ref="A68:C68"/>
    <mergeCell ref="A70:C70"/>
    <mergeCell ref="B85:D85"/>
    <mergeCell ref="B87:D87"/>
  </mergeCells>
  <printOptions/>
  <pageMargins bottom="0.787401575" footer="0.0" header="0.0" left="0.511811024" right="0.44573082489146165" top="0.7874015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5.71"/>
    <col customWidth="1" min="2" max="2" width="29.29"/>
    <col customWidth="1" min="3" max="3" width="13.29"/>
    <col customWidth="1" min="4" max="4" width="8.71"/>
    <col customWidth="1" min="5" max="5" width="7.0"/>
    <col customWidth="1" min="6" max="6" width="15.57"/>
    <col customWidth="1" min="7" max="7" width="13.71"/>
    <col customWidth="1" min="8" max="8" width="15.14"/>
    <col customWidth="1" min="9" max="10" width="8.71"/>
    <col customWidth="1" min="11" max="11" width="13.43"/>
    <col customWidth="1" min="12" max="12" width="22.57"/>
    <col customWidth="1" min="13" max="13" width="3.57"/>
    <col customWidth="1" min="14" max="14" width="8.71"/>
    <col customWidth="1" min="15" max="15" width="12.14"/>
    <col customWidth="1" min="16" max="16" width="12.43"/>
    <col customWidth="1" min="17" max="17" width="13.29"/>
    <col customWidth="1" min="18" max="26" width="8.71"/>
  </cols>
  <sheetData>
    <row r="1" ht="14.25" customHeight="1">
      <c r="A1" s="124" t="s">
        <v>353</v>
      </c>
      <c r="J1" s="231"/>
      <c r="K1" s="231"/>
      <c r="L1" s="231"/>
      <c r="M1" s="231"/>
      <c r="N1" s="231"/>
      <c r="O1" s="231"/>
      <c r="P1" s="231"/>
      <c r="Q1" s="231"/>
    </row>
    <row r="2" ht="14.25" customHeight="1">
      <c r="A2" s="232" t="s">
        <v>354</v>
      </c>
      <c r="B2" s="48"/>
      <c r="C2" s="48"/>
      <c r="D2" s="48"/>
      <c r="E2" s="48"/>
      <c r="F2" s="48"/>
      <c r="G2" s="48"/>
      <c r="H2" s="49"/>
    </row>
    <row r="3" ht="14.25" customHeight="1">
      <c r="A3" s="232" t="s">
        <v>355</v>
      </c>
      <c r="B3" s="48"/>
      <c r="C3" s="48"/>
      <c r="D3" s="48"/>
      <c r="E3" s="48"/>
      <c r="F3" s="48"/>
      <c r="G3" s="48"/>
      <c r="H3" s="49"/>
    </row>
    <row r="4" ht="14.25" customHeight="1">
      <c r="A4" s="115"/>
      <c r="B4" s="115"/>
      <c r="C4" s="115"/>
      <c r="D4" s="115"/>
      <c r="E4" s="115"/>
      <c r="F4" s="115"/>
      <c r="G4" s="115"/>
      <c r="H4" s="115"/>
    </row>
    <row r="5" ht="14.25" customHeight="1">
      <c r="A5" s="121" t="s">
        <v>356</v>
      </c>
      <c r="B5" s="121" t="s">
        <v>357</v>
      </c>
      <c r="C5" s="115"/>
      <c r="D5" s="115"/>
      <c r="E5" s="121" t="s">
        <v>358</v>
      </c>
      <c r="F5" s="121" t="s">
        <v>234</v>
      </c>
      <c r="G5" s="121" t="s">
        <v>209</v>
      </c>
      <c r="H5" s="121" t="s">
        <v>334</v>
      </c>
    </row>
    <row r="6" ht="14.25" customHeight="1">
      <c r="A6" s="121">
        <v>1.0</v>
      </c>
      <c r="B6" s="121" t="s">
        <v>359</v>
      </c>
      <c r="C6" s="115"/>
      <c r="D6" s="115"/>
      <c r="E6" s="121">
        <v>19.0</v>
      </c>
      <c r="F6" s="233">
        <f>'Aux. Administrativo II'!C152</f>
        <v>4373.87699</v>
      </c>
      <c r="G6" s="234">
        <f t="shared" ref="G6:G12" si="1">E6*F6</f>
        <v>83103.66282</v>
      </c>
      <c r="H6" s="234">
        <f t="shared" ref="H6:H14" si="2">G6*12</f>
        <v>997243.9538</v>
      </c>
    </row>
    <row r="7" ht="14.25" customHeight="1">
      <c r="A7" s="136">
        <v>3.0</v>
      </c>
      <c r="B7" s="121" t="s">
        <v>360</v>
      </c>
      <c r="C7" s="115"/>
      <c r="D7" s="115"/>
      <c r="E7" s="121">
        <v>2.0</v>
      </c>
      <c r="F7" s="233">
        <f>Recepcionista!C152</f>
        <v>4194.510545</v>
      </c>
      <c r="G7" s="234">
        <f t="shared" si="1"/>
        <v>8389.02109</v>
      </c>
      <c r="H7" s="234">
        <f t="shared" si="2"/>
        <v>100668.2531</v>
      </c>
      <c r="K7" s="136" t="s">
        <v>361</v>
      </c>
    </row>
    <row r="8" ht="14.25" customHeight="1">
      <c r="A8" s="121">
        <v>4.0</v>
      </c>
      <c r="B8" s="121" t="s">
        <v>362</v>
      </c>
      <c r="C8" s="115"/>
      <c r="D8" s="115"/>
      <c r="E8" s="121">
        <v>6.0</v>
      </c>
      <c r="F8" s="233">
        <f>'Motoristas '!C152</f>
        <v>5874.173638</v>
      </c>
      <c r="G8" s="234">
        <f t="shared" si="1"/>
        <v>35245.04183</v>
      </c>
      <c r="H8" s="234">
        <f t="shared" si="2"/>
        <v>422940.502</v>
      </c>
    </row>
    <row r="9" ht="14.25" customHeight="1">
      <c r="A9" s="121">
        <v>5.0</v>
      </c>
      <c r="B9" s="121" t="s">
        <v>363</v>
      </c>
      <c r="C9" s="115"/>
      <c r="D9" s="115"/>
      <c r="E9" s="121">
        <v>40.0</v>
      </c>
      <c r="F9" s="233">
        <f>'Motoristas - Diárias'!C13</f>
        <v>190.6623794</v>
      </c>
      <c r="G9" s="234">
        <f t="shared" si="1"/>
        <v>7626.495177</v>
      </c>
      <c r="H9" s="234">
        <f t="shared" si="2"/>
        <v>91517.94212</v>
      </c>
    </row>
    <row r="10" ht="14.25" customHeight="1">
      <c r="A10" s="121">
        <v>6.0</v>
      </c>
      <c r="B10" s="121" t="s">
        <v>364</v>
      </c>
      <c r="C10" s="115"/>
      <c r="D10" s="115"/>
      <c r="E10" s="121">
        <v>30.0</v>
      </c>
      <c r="F10" s="233">
        <f>'Horas Noturnas'!G2</f>
        <v>19.24311871</v>
      </c>
      <c r="G10" s="234">
        <f t="shared" si="1"/>
        <v>577.2935612</v>
      </c>
      <c r="H10" s="234">
        <f t="shared" si="2"/>
        <v>6927.522735</v>
      </c>
    </row>
    <row r="11" ht="14.25" customHeight="1">
      <c r="A11" s="121">
        <v>7.0</v>
      </c>
      <c r="B11" s="121" t="s">
        <v>365</v>
      </c>
      <c r="C11" s="115"/>
      <c r="D11" s="115"/>
      <c r="E11" s="121">
        <v>5.0</v>
      </c>
      <c r="F11" s="233">
        <f>'Horas Noturnas'!G3</f>
        <v>27.26797905</v>
      </c>
      <c r="G11" s="234">
        <f t="shared" si="1"/>
        <v>136.3398952</v>
      </c>
      <c r="H11" s="234">
        <f t="shared" si="2"/>
        <v>1636.078743</v>
      </c>
    </row>
    <row r="12" ht="14.25" customHeight="1">
      <c r="A12" s="121">
        <v>8.0</v>
      </c>
      <c r="B12" s="121" t="s">
        <v>366</v>
      </c>
      <c r="C12" s="115"/>
      <c r="D12" s="115"/>
      <c r="E12" s="121">
        <v>1.0</v>
      </c>
      <c r="F12" s="235">
        <f>Jardineiro!C152</f>
        <v>3330.491689</v>
      </c>
      <c r="G12" s="236">
        <f t="shared" si="1"/>
        <v>3330.491689</v>
      </c>
      <c r="H12" s="236">
        <f t="shared" si="2"/>
        <v>39965.90027</v>
      </c>
    </row>
    <row r="13" ht="14.25" customHeight="1">
      <c r="A13" s="121">
        <v>9.0</v>
      </c>
      <c r="B13" s="121" t="s">
        <v>367</v>
      </c>
      <c r="C13" s="115"/>
      <c r="D13" s="115"/>
      <c r="E13" s="121">
        <v>1.0</v>
      </c>
      <c r="F13" s="233">
        <f>'Aux. de Carga e Descarga'!C152</f>
        <v>3188.695427</v>
      </c>
      <c r="G13" s="236">
        <f>F13*E13</f>
        <v>3188.695427</v>
      </c>
      <c r="H13" s="236">
        <f t="shared" si="2"/>
        <v>38264.34512</v>
      </c>
    </row>
    <row r="14" ht="14.25" customHeight="1">
      <c r="A14" s="136">
        <v>10.0</v>
      </c>
      <c r="B14" s="121" t="s">
        <v>368</v>
      </c>
      <c r="C14" s="115"/>
      <c r="D14" s="115"/>
      <c r="E14" s="115"/>
      <c r="F14" s="233">
        <f>'Complemento de Limpeza'!D68</f>
        <v>39033.49571</v>
      </c>
      <c r="G14" s="234">
        <f>F14</f>
        <v>39033.49571</v>
      </c>
      <c r="H14" s="234">
        <f t="shared" si="2"/>
        <v>468401.9485</v>
      </c>
    </row>
    <row r="15" ht="14.25" customHeight="1">
      <c r="B15" s="121"/>
      <c r="C15" s="115"/>
      <c r="D15" s="115"/>
      <c r="E15" s="115"/>
      <c r="F15" s="237"/>
      <c r="G15" s="238"/>
      <c r="H15" s="238"/>
    </row>
    <row r="16" ht="14.25" customHeight="1">
      <c r="A16" s="115"/>
      <c r="B16" s="121" t="s">
        <v>369</v>
      </c>
      <c r="C16" s="115"/>
      <c r="D16" s="115"/>
      <c r="E16" s="115"/>
      <c r="F16" s="237"/>
      <c r="G16" s="238">
        <f>SUM(G6:G15)</f>
        <v>180630.5372</v>
      </c>
      <c r="H16" s="239">
        <f>G16*12</f>
        <v>2167566.446</v>
      </c>
    </row>
    <row r="17" ht="14.25" customHeight="1"/>
    <row r="18" ht="14.25" customHeight="1">
      <c r="F18" s="92"/>
    </row>
    <row r="19" ht="14.25" customHeight="1">
      <c r="F19" s="92"/>
    </row>
    <row r="20" ht="14.25" customHeight="1">
      <c r="A20" s="124"/>
    </row>
    <row r="21" ht="14.25" customHeight="1">
      <c r="A21" s="231"/>
    </row>
    <row r="22" ht="14.25" customHeight="1">
      <c r="A22" s="231"/>
    </row>
    <row r="23" ht="14.25" customHeight="1"/>
    <row r="24" ht="14.25" customHeight="1">
      <c r="A24" s="136"/>
      <c r="B24" s="136"/>
      <c r="E24" s="136"/>
      <c r="F24" s="136"/>
      <c r="G24" s="136"/>
      <c r="H24" s="136"/>
    </row>
    <row r="25" ht="14.25" customHeight="1">
      <c r="A25" s="136"/>
      <c r="B25" s="136"/>
      <c r="E25" s="136"/>
      <c r="F25" s="240"/>
      <c r="G25" s="241"/>
      <c r="H25" s="241"/>
    </row>
    <row r="26" ht="14.25" customHeight="1">
      <c r="A26" s="136"/>
      <c r="B26" s="136"/>
      <c r="E26" s="136"/>
      <c r="F26" s="240"/>
      <c r="G26" s="241"/>
      <c r="H26" s="241"/>
    </row>
    <row r="27" ht="14.25" customHeight="1">
      <c r="B27" s="136"/>
      <c r="E27" s="136"/>
      <c r="F27" s="240"/>
      <c r="G27" s="241"/>
      <c r="H27" s="241"/>
    </row>
    <row r="28" ht="14.25" customHeight="1">
      <c r="A28" s="136"/>
      <c r="B28" s="136"/>
      <c r="E28" s="136"/>
      <c r="F28" s="240"/>
      <c r="G28" s="241"/>
      <c r="H28" s="241"/>
    </row>
    <row r="29" ht="14.25" customHeight="1">
      <c r="A29" s="136"/>
      <c r="B29" s="136"/>
      <c r="E29" s="136"/>
      <c r="F29" s="240"/>
      <c r="G29" s="241"/>
      <c r="H29" s="241"/>
    </row>
    <row r="30" ht="14.25" customHeight="1">
      <c r="A30" s="136"/>
      <c r="B30" s="136"/>
      <c r="E30" s="136"/>
      <c r="F30" s="240"/>
      <c r="G30" s="241"/>
      <c r="H30" s="241"/>
    </row>
    <row r="31" ht="14.25" customHeight="1">
      <c r="A31" s="136"/>
      <c r="B31" s="136"/>
      <c r="E31" s="136"/>
      <c r="F31" s="240"/>
      <c r="G31" s="241"/>
      <c r="H31" s="241"/>
    </row>
    <row r="32" ht="14.25" customHeight="1">
      <c r="A32" s="136"/>
      <c r="B32" s="136"/>
      <c r="E32" s="136"/>
      <c r="F32" s="240"/>
      <c r="G32" s="242"/>
      <c r="H32" s="242"/>
    </row>
    <row r="33" ht="14.25" customHeight="1">
      <c r="A33" s="136"/>
      <c r="B33" s="136"/>
      <c r="E33" s="136"/>
      <c r="F33" s="240"/>
      <c r="G33" s="242"/>
      <c r="H33" s="242"/>
    </row>
    <row r="34" ht="14.25" customHeight="1">
      <c r="B34" s="136"/>
      <c r="F34" s="240"/>
      <c r="G34" s="241"/>
      <c r="H34" s="241"/>
    </row>
    <row r="35" ht="14.25" customHeight="1">
      <c r="B35" s="136"/>
      <c r="F35" s="243"/>
      <c r="G35" s="229"/>
      <c r="H35" s="229"/>
    </row>
    <row r="36" ht="14.25" customHeight="1">
      <c r="B36" s="136"/>
      <c r="F36" s="243"/>
      <c r="G36" s="229"/>
      <c r="H36" s="244"/>
    </row>
    <row r="37" ht="14.25" customHeight="1"/>
    <row r="38" ht="14.25" customHeight="1"/>
    <row r="39" ht="14.25" customHeight="1">
      <c r="A39" s="124"/>
    </row>
    <row r="40" ht="14.25" customHeight="1">
      <c r="A40" s="231"/>
    </row>
    <row r="41" ht="14.25" customHeight="1">
      <c r="A41" s="231"/>
    </row>
    <row r="42" ht="14.25" customHeight="1"/>
    <row r="43" ht="14.25" customHeight="1">
      <c r="A43" s="136"/>
      <c r="B43" s="136"/>
      <c r="E43" s="136"/>
      <c r="F43" s="136"/>
      <c r="G43" s="136"/>
      <c r="H43" s="136"/>
    </row>
    <row r="44" ht="14.25" customHeight="1">
      <c r="A44" s="136"/>
      <c r="B44" s="136"/>
      <c r="E44" s="136"/>
      <c r="F44" s="240"/>
      <c r="G44" s="241"/>
      <c r="H44" s="241"/>
    </row>
    <row r="45" ht="14.25" customHeight="1">
      <c r="A45" s="136"/>
      <c r="B45" s="136"/>
      <c r="E45" s="136"/>
      <c r="F45" s="240"/>
      <c r="G45" s="241"/>
      <c r="H45" s="241"/>
    </row>
    <row r="46" ht="14.25" customHeight="1">
      <c r="B46" s="136"/>
      <c r="E46" s="136"/>
      <c r="F46" s="240"/>
      <c r="G46" s="241"/>
      <c r="H46" s="241"/>
    </row>
    <row r="47" ht="14.25" customHeight="1">
      <c r="A47" s="136"/>
      <c r="B47" s="136"/>
      <c r="E47" s="225"/>
      <c r="F47" s="240"/>
      <c r="G47" s="241"/>
      <c r="H47" s="241"/>
    </row>
    <row r="48" ht="14.25" customHeight="1">
      <c r="A48" s="136"/>
      <c r="B48" s="136"/>
      <c r="E48" s="136"/>
      <c r="F48" s="240"/>
      <c r="G48" s="241"/>
      <c r="H48" s="241"/>
    </row>
    <row r="49" ht="14.25" customHeight="1">
      <c r="A49" s="136"/>
      <c r="B49" s="136"/>
      <c r="E49" s="136"/>
      <c r="F49" s="240"/>
      <c r="G49" s="241"/>
      <c r="H49" s="241"/>
    </row>
    <row r="50" ht="14.25" customHeight="1">
      <c r="A50" s="136"/>
      <c r="B50" s="136"/>
      <c r="E50" s="136"/>
      <c r="F50" s="240"/>
      <c r="G50" s="241"/>
      <c r="H50" s="241"/>
    </row>
    <row r="51" ht="14.25" customHeight="1">
      <c r="A51" s="136"/>
      <c r="B51" s="136"/>
      <c r="E51" s="136"/>
      <c r="F51" s="245"/>
      <c r="G51" s="242"/>
      <c r="H51" s="242"/>
    </row>
    <row r="52" ht="14.25" customHeight="1">
      <c r="A52" s="136"/>
      <c r="B52" s="136"/>
      <c r="E52" s="136"/>
      <c r="F52" s="240"/>
      <c r="G52" s="242"/>
      <c r="H52" s="242"/>
    </row>
    <row r="53" ht="14.25" customHeight="1">
      <c r="B53" s="136"/>
      <c r="F53" s="246"/>
      <c r="G53" s="241"/>
      <c r="H53" s="241"/>
    </row>
    <row r="54" ht="14.25" customHeight="1">
      <c r="B54" s="136"/>
      <c r="F54" s="243"/>
      <c r="G54" s="229"/>
      <c r="H54" s="229"/>
    </row>
    <row r="55" ht="14.25" customHeight="1">
      <c r="B55" s="136"/>
      <c r="F55" s="243"/>
      <c r="G55" s="229"/>
      <c r="H55" s="244"/>
    </row>
    <row r="56" ht="14.25" customHeight="1"/>
    <row r="57" ht="14.25" customHeight="1"/>
    <row r="58" ht="14.25" customHeight="1"/>
    <row r="59" ht="14.25" customHeight="1"/>
    <row r="60" ht="14.25" customHeight="1">
      <c r="A60" s="231"/>
      <c r="H60" s="226"/>
    </row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</sheetData>
  <mergeCells count="10">
    <mergeCell ref="A40:H40"/>
    <mergeCell ref="A41:H41"/>
    <mergeCell ref="A60:G60"/>
    <mergeCell ref="A1:H1"/>
    <mergeCell ref="A2:H2"/>
    <mergeCell ref="A3:H3"/>
    <mergeCell ref="A20:H20"/>
    <mergeCell ref="A21:H21"/>
    <mergeCell ref="A22:H22"/>
    <mergeCell ref="A39:H39"/>
  </mergeCells>
  <printOptions/>
  <pageMargins bottom="0.511811024" footer="0.0" header="0.0" left="0.787401575" right="0.787401575" top="0.511811024"/>
  <pageSetup scale="5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72.14"/>
    <col customWidth="1" min="3" max="3" width="23.14"/>
    <col customWidth="1" min="4" max="4" width="14.29"/>
    <col customWidth="1" min="5" max="5" width="12.71"/>
    <col customWidth="1" min="6" max="6" width="12.0"/>
    <col customWidth="1" min="7" max="26" width="9.14"/>
  </cols>
  <sheetData>
    <row r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1" t="s">
        <v>1</v>
      </c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5" t="s">
        <v>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6"/>
      <c r="B4" s="6"/>
      <c r="C4" s="6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7" t="s">
        <v>3</v>
      </c>
      <c r="B5" s="2"/>
      <c r="C5" s="3"/>
      <c r="D5" s="6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8">
        <v>1.0</v>
      </c>
      <c r="B6" s="9" t="s">
        <v>4</v>
      </c>
      <c r="C6" s="10" t="s">
        <v>120</v>
      </c>
      <c r="D6" s="6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1">
        <v>2.0</v>
      </c>
      <c r="B7" s="12" t="s">
        <v>6</v>
      </c>
      <c r="C7" s="13"/>
      <c r="D7" s="6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1">
        <v>3.0</v>
      </c>
      <c r="B8" s="12" t="s">
        <v>7</v>
      </c>
      <c r="C8" s="14">
        <v>1414.41</v>
      </c>
      <c r="D8" s="6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1">
        <v>4.0</v>
      </c>
      <c r="B9" s="12" t="s">
        <v>8</v>
      </c>
      <c r="C9" s="1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6">
        <v>5.0</v>
      </c>
      <c r="B10" s="17" t="s">
        <v>9</v>
      </c>
      <c r="C10" s="1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9" t="s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9" t="s">
        <v>121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9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7" t="s">
        <v>12</v>
      </c>
      <c r="B14" s="2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20">
        <v>1.0</v>
      </c>
      <c r="B16" s="21" t="s">
        <v>13</v>
      </c>
      <c r="C16" s="21" t="s">
        <v>14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22" t="s">
        <v>15</v>
      </c>
      <c r="B17" s="23" t="s">
        <v>16</v>
      </c>
      <c r="C17" s="24">
        <f>C8</f>
        <v>1414.41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22" t="s">
        <v>17</v>
      </c>
      <c r="B18" s="23" t="s">
        <v>18</v>
      </c>
      <c r="C18" s="2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22" t="s">
        <v>19</v>
      </c>
      <c r="B19" s="23" t="s">
        <v>20</v>
      </c>
      <c r="C19" s="2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22" t="s">
        <v>21</v>
      </c>
      <c r="B20" s="23" t="s">
        <v>22</v>
      </c>
      <c r="C20" s="2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22" t="s">
        <v>23</v>
      </c>
      <c r="B21" s="23" t="s">
        <v>24</v>
      </c>
      <c r="C21" s="2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22" t="s">
        <v>25</v>
      </c>
      <c r="B22" s="23" t="s">
        <v>26</v>
      </c>
      <c r="C22" s="2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25" t="s">
        <v>27</v>
      </c>
      <c r="B23" s="26"/>
      <c r="C23" s="24">
        <f>SUM(C17:C22)</f>
        <v>1414.41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19" t="s">
        <v>122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19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7" t="s">
        <v>29</v>
      </c>
      <c r="B26" s="2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4.0" customHeight="1">
      <c r="A27" s="27" t="s">
        <v>30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2.5" customHeight="1">
      <c r="A28" s="27" t="s">
        <v>31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4.0" customHeight="1">
      <c r="A29" s="27" t="s">
        <v>32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2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29" t="s">
        <v>33</v>
      </c>
      <c r="B31" s="2"/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20" t="s">
        <v>34</v>
      </c>
      <c r="B33" s="21" t="s">
        <v>35</v>
      </c>
      <c r="C33" s="21" t="s">
        <v>14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22" t="s">
        <v>15</v>
      </c>
      <c r="B34" s="23" t="s">
        <v>36</v>
      </c>
      <c r="C34" s="24">
        <f>C17*0.0833</f>
        <v>117.820353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22" t="s">
        <v>17</v>
      </c>
      <c r="B35" s="23" t="s">
        <v>37</v>
      </c>
      <c r="C35" s="24">
        <f>C17*11.1%</f>
        <v>156.99951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25" t="s">
        <v>27</v>
      </c>
      <c r="B36" s="26"/>
      <c r="C36" s="24">
        <f>SUM(C34:C35)</f>
        <v>274.819863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32.25" customHeight="1">
      <c r="A39" s="30" t="s">
        <v>38</v>
      </c>
      <c r="B39" s="2"/>
      <c r="C39" s="2"/>
      <c r="D39" s="3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20" t="s">
        <v>39</v>
      </c>
      <c r="B41" s="21" t="s">
        <v>40</v>
      </c>
      <c r="C41" s="21" t="s">
        <v>41</v>
      </c>
      <c r="D41" s="21" t="s">
        <v>14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22" t="s">
        <v>15</v>
      </c>
      <c r="B42" s="23" t="s">
        <v>42</v>
      </c>
      <c r="C42" s="31">
        <v>0.2</v>
      </c>
      <c r="D42" s="24">
        <f>(C17+C36)*C42</f>
        <v>337.8459726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22" t="s">
        <v>17</v>
      </c>
      <c r="B43" s="23" t="s">
        <v>43</v>
      </c>
      <c r="C43" s="31">
        <v>0.025</v>
      </c>
      <c r="D43" s="24">
        <f>(C17+C36)*C43</f>
        <v>42.23074658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22" t="s">
        <v>19</v>
      </c>
      <c r="B44" s="23" t="s">
        <v>44</v>
      </c>
      <c r="C44" s="32">
        <v>0.0306</v>
      </c>
      <c r="D44" s="24">
        <f>(C17+C36)*C44</f>
        <v>51.69043381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22" t="s">
        <v>21</v>
      </c>
      <c r="B45" s="23" t="s">
        <v>45</v>
      </c>
      <c r="C45" s="31">
        <v>0.015</v>
      </c>
      <c r="D45" s="24">
        <f>(C17+C36)*C45</f>
        <v>25.33844795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22" t="s">
        <v>23</v>
      </c>
      <c r="B46" s="23" t="s">
        <v>46</v>
      </c>
      <c r="C46" s="31">
        <v>0.01</v>
      </c>
      <c r="D46" s="24">
        <f>(C17+C36)*C46</f>
        <v>16.89229863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22" t="s">
        <v>25</v>
      </c>
      <c r="B47" s="23" t="s">
        <v>47</v>
      </c>
      <c r="C47" s="31">
        <v>0.006</v>
      </c>
      <c r="D47" s="24">
        <f>(C17+C36)*C47</f>
        <v>10.13537918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22" t="s">
        <v>48</v>
      </c>
      <c r="B48" s="23" t="s">
        <v>49</v>
      </c>
      <c r="C48" s="31">
        <v>0.002</v>
      </c>
      <c r="D48" s="24">
        <f>(C17+C36)*C48</f>
        <v>3.378459726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22" t="s">
        <v>50</v>
      </c>
      <c r="B49" s="23" t="s">
        <v>51</v>
      </c>
      <c r="C49" s="31">
        <v>0.08</v>
      </c>
      <c r="D49" s="24">
        <f>(C17+C36)*C49</f>
        <v>135.138389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25" t="s">
        <v>52</v>
      </c>
      <c r="B50" s="26"/>
      <c r="C50" s="31">
        <f t="shared" ref="C50:D50" si="1">SUM(C42:C49)</f>
        <v>0.3686</v>
      </c>
      <c r="D50" s="24">
        <f t="shared" si="1"/>
        <v>622.6501275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19" t="s">
        <v>123</v>
      </c>
      <c r="B51" s="33"/>
      <c r="C51" s="34"/>
      <c r="D51" s="3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19" t="s">
        <v>124</v>
      </c>
      <c r="B52" s="33"/>
      <c r="C52" s="34"/>
      <c r="D52" s="3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19" t="s">
        <v>55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29" t="s">
        <v>56</v>
      </c>
      <c r="B55" s="2"/>
      <c r="C55" s="3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20" t="s">
        <v>57</v>
      </c>
      <c r="B57" s="21" t="s">
        <v>58</v>
      </c>
      <c r="C57" s="21" t="s">
        <v>14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22" t="s">
        <v>15</v>
      </c>
      <c r="B58" s="23" t="s">
        <v>59</v>
      </c>
      <c r="C58" s="35">
        <v>158.21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22" t="s">
        <v>17</v>
      </c>
      <c r="B59" s="23" t="s">
        <v>125</v>
      </c>
      <c r="C59" s="35">
        <v>289.26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22" t="s">
        <v>19</v>
      </c>
      <c r="B60" s="36" t="s">
        <v>61</v>
      </c>
      <c r="C60" s="35">
        <v>158.11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22" t="s">
        <v>21</v>
      </c>
      <c r="B61" s="36" t="s">
        <v>62</v>
      </c>
      <c r="C61" s="35">
        <v>4.15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25" t="s">
        <v>27</v>
      </c>
      <c r="B62" s="26"/>
      <c r="C62" s="24">
        <f>SUM(C58:C61)</f>
        <v>609.73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19" t="s">
        <v>63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24.0" customHeight="1">
      <c r="A64" s="27" t="s">
        <v>64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1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29" t="s">
        <v>65</v>
      </c>
      <c r="B66" s="2"/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20">
        <v>2.0</v>
      </c>
      <c r="B68" s="21" t="s">
        <v>66</v>
      </c>
      <c r="C68" s="21" t="s">
        <v>14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22" t="s">
        <v>34</v>
      </c>
      <c r="B69" s="23" t="s">
        <v>35</v>
      </c>
      <c r="C69" s="24">
        <f>C36</f>
        <v>274.819863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22" t="s">
        <v>39</v>
      </c>
      <c r="B70" s="23" t="s">
        <v>40</v>
      </c>
      <c r="C70" s="24">
        <f>D50</f>
        <v>622.6501275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22" t="s">
        <v>57</v>
      </c>
      <c r="B71" s="23" t="s">
        <v>58</v>
      </c>
      <c r="C71" s="24">
        <f>C62</f>
        <v>609.73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25" t="s">
        <v>27</v>
      </c>
      <c r="B72" s="26"/>
      <c r="C72" s="24">
        <f>SUM(C69:C71)</f>
        <v>1507.199991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37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7" t="s">
        <v>67</v>
      </c>
      <c r="B75" s="2"/>
      <c r="C75" s="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20">
        <v>3.0</v>
      </c>
      <c r="B77" s="21" t="s">
        <v>68</v>
      </c>
      <c r="C77" s="21" t="s">
        <v>14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22" t="s">
        <v>15</v>
      </c>
      <c r="B78" s="38" t="s">
        <v>69</v>
      </c>
      <c r="C78" s="35">
        <v>5.94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22" t="s">
        <v>17</v>
      </c>
      <c r="B79" s="38" t="s">
        <v>70</v>
      </c>
      <c r="C79" s="35">
        <v>4.24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22" t="s">
        <v>19</v>
      </c>
      <c r="B80" s="38" t="s">
        <v>71</v>
      </c>
      <c r="C80" s="35">
        <v>45.26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22" t="s">
        <v>21</v>
      </c>
      <c r="B81" s="38" t="s">
        <v>72</v>
      </c>
      <c r="C81" s="35">
        <v>27.44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22" t="s">
        <v>23</v>
      </c>
      <c r="B82" s="38" t="s">
        <v>73</v>
      </c>
      <c r="C82" s="35">
        <v>10.18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22" t="s">
        <v>25</v>
      </c>
      <c r="B83" s="38" t="s">
        <v>74</v>
      </c>
      <c r="C83" s="35">
        <v>11.32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25" t="s">
        <v>27</v>
      </c>
      <c r="B84" s="26"/>
      <c r="C84" s="24">
        <f>SUM(C78:C83)</f>
        <v>104.38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39" t="s">
        <v>75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36.0" customHeight="1"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7" t="s">
        <v>76</v>
      </c>
      <c r="B87" s="2"/>
      <c r="C87" s="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23.25" customHeight="1">
      <c r="A88" s="27" t="s">
        <v>77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29" t="s">
        <v>78</v>
      </c>
      <c r="B90" s="2"/>
      <c r="C90" s="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2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20" t="s">
        <v>79</v>
      </c>
      <c r="B92" s="21" t="s">
        <v>80</v>
      </c>
      <c r="C92" s="21" t="s">
        <v>14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22" t="s">
        <v>15</v>
      </c>
      <c r="B93" s="23" t="s">
        <v>81</v>
      </c>
      <c r="C93" s="35" t="s">
        <v>82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22" t="s">
        <v>17</v>
      </c>
      <c r="B94" s="23" t="s">
        <v>83</v>
      </c>
      <c r="C94" s="35">
        <v>0.42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22" t="s">
        <v>19</v>
      </c>
      <c r="B95" s="23" t="s">
        <v>84</v>
      </c>
      <c r="C95" s="35">
        <v>0.57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22" t="s">
        <v>21</v>
      </c>
      <c r="B96" s="23" t="s">
        <v>85</v>
      </c>
      <c r="C96" s="35">
        <v>3.82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22" t="s">
        <v>23</v>
      </c>
      <c r="B97" s="23" t="s">
        <v>86</v>
      </c>
      <c r="C97" s="35">
        <v>0.57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22" t="s">
        <v>87</v>
      </c>
      <c r="B98" s="23" t="s">
        <v>88</v>
      </c>
      <c r="C98" s="35">
        <v>0.21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22" t="s">
        <v>25</v>
      </c>
      <c r="B99" s="23" t="s">
        <v>89</v>
      </c>
      <c r="C99" s="35">
        <v>0.85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0" t="s">
        <v>48</v>
      </c>
      <c r="B100" s="23" t="s">
        <v>90</v>
      </c>
      <c r="C100" s="35">
        <v>0.16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25" t="s">
        <v>52</v>
      </c>
      <c r="B101" s="26"/>
      <c r="C101" s="24">
        <f>SUM(C93:C100)</f>
        <v>6.6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29" t="s">
        <v>91</v>
      </c>
      <c r="B104" s="2"/>
      <c r="C104" s="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28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20" t="s">
        <v>92</v>
      </c>
      <c r="B106" s="21" t="s">
        <v>93</v>
      </c>
      <c r="C106" s="21" t="s">
        <v>14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22" t="s">
        <v>15</v>
      </c>
      <c r="B107" s="23" t="s">
        <v>94</v>
      </c>
      <c r="C107" s="62">
        <v>0.0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25" t="s">
        <v>27</v>
      </c>
      <c r="B108" s="26"/>
      <c r="C108" s="62">
        <v>0.0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29" t="s">
        <v>95</v>
      </c>
      <c r="B111" s="2"/>
      <c r="C111" s="3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28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20">
        <v>4.0</v>
      </c>
      <c r="B113" s="21" t="s">
        <v>96</v>
      </c>
      <c r="C113" s="21" t="s">
        <v>14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22" t="s">
        <v>79</v>
      </c>
      <c r="B114" s="23" t="s">
        <v>97</v>
      </c>
      <c r="C114" s="24">
        <f>C101</f>
        <v>6.6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22" t="s">
        <v>92</v>
      </c>
      <c r="B115" s="23" t="s">
        <v>98</v>
      </c>
      <c r="C115" s="62">
        <f>C108</f>
        <v>0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25" t="s">
        <v>27</v>
      </c>
      <c r="B116" s="26"/>
      <c r="C116" s="24">
        <f>SUM(C114:C115)</f>
        <v>6.6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7" t="s">
        <v>99</v>
      </c>
      <c r="B119" s="2"/>
      <c r="C119" s="3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20">
        <v>5.0</v>
      </c>
      <c r="B121" s="42" t="s">
        <v>100</v>
      </c>
      <c r="C121" s="21" t="s">
        <v>14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22" t="s">
        <v>15</v>
      </c>
      <c r="B122" s="23" t="s">
        <v>101</v>
      </c>
      <c r="C122" s="43">
        <v>20.0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22" t="s">
        <v>17</v>
      </c>
      <c r="B123" s="23" t="s">
        <v>102</v>
      </c>
      <c r="C123" s="43">
        <v>79.44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22" t="s">
        <v>19</v>
      </c>
      <c r="B124" s="23" t="s">
        <v>103</v>
      </c>
      <c r="C124" s="41">
        <f>'Equipamentos, Uniformes e EPIs'!G19/2/12</f>
        <v>18.714625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22" t="s">
        <v>21</v>
      </c>
      <c r="B125" s="23" t="s">
        <v>26</v>
      </c>
      <c r="C125" s="41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25" t="s">
        <v>52</v>
      </c>
      <c r="B126" s="26"/>
      <c r="C126" s="41">
        <f>SUM(C122:C125)</f>
        <v>118.154625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19" t="s">
        <v>126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7" t="s">
        <v>105</v>
      </c>
      <c r="B129" s="2"/>
      <c r="C129" s="3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20">
        <v>6.0</v>
      </c>
      <c r="B131" s="42" t="s">
        <v>106</v>
      </c>
      <c r="C131" s="21" t="s">
        <v>41</v>
      </c>
      <c r="D131" s="21" t="s">
        <v>14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22" t="s">
        <v>15</v>
      </c>
      <c r="B132" s="23" t="s">
        <v>107</v>
      </c>
      <c r="C132" s="44">
        <v>0.0025</v>
      </c>
      <c r="D132" s="24">
        <f>C150*C132</f>
        <v>7.876861539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22" t="s">
        <v>17</v>
      </c>
      <c r="B133" s="23" t="s">
        <v>108</v>
      </c>
      <c r="C133" s="44">
        <v>0.0025</v>
      </c>
      <c r="D133" s="24">
        <f>(C150+D132)*C133</f>
        <v>7.896553693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22" t="s">
        <v>19</v>
      </c>
      <c r="B134" s="23" t="s">
        <v>109</v>
      </c>
      <c r="C134" s="45">
        <f>SUM(C135:C137)</f>
        <v>0.0865</v>
      </c>
      <c r="D134" s="46"/>
      <c r="E134" s="4"/>
      <c r="F134" s="47" t="s">
        <v>110</v>
      </c>
      <c r="G134" s="48"/>
      <c r="H134" s="48"/>
      <c r="I134" s="49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22"/>
      <c r="B135" s="23" t="s">
        <v>111</v>
      </c>
      <c r="C135" s="50">
        <v>0.0065</v>
      </c>
      <c r="D135" s="51">
        <f>F135*C135</f>
        <v>22.53132698</v>
      </c>
      <c r="E135" s="4"/>
      <c r="F135" s="52">
        <f>(C150+D132+D133)/(1-(C135+C136+C137))</f>
        <v>3466.357998</v>
      </c>
      <c r="G135" s="48"/>
      <c r="H135" s="48"/>
      <c r="I135" s="49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22"/>
      <c r="B136" s="23" t="s">
        <v>112</v>
      </c>
      <c r="C136" s="50">
        <v>0.03</v>
      </c>
      <c r="D136" s="51">
        <f>F135*C136</f>
        <v>103.9907399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22"/>
      <c r="B137" s="23" t="s">
        <v>113</v>
      </c>
      <c r="C137" s="53">
        <v>0.05</v>
      </c>
      <c r="D137" s="51">
        <f>F135*C137</f>
        <v>173.3178999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25" t="s">
        <v>52</v>
      </c>
      <c r="B138" s="26"/>
      <c r="C138" s="63">
        <f>SUM(C135:C137)</f>
        <v>0.0865</v>
      </c>
      <c r="D138" s="55">
        <f>SUM(D132:D137)</f>
        <v>315.613382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56" t="s">
        <v>127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19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57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7" t="s">
        <v>115</v>
      </c>
      <c r="B142" s="2"/>
      <c r="C142" s="3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20"/>
      <c r="B144" s="21" t="s">
        <v>116</v>
      </c>
      <c r="C144" s="21" t="s">
        <v>14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58" t="s">
        <v>15</v>
      </c>
      <c r="B145" s="23" t="s">
        <v>12</v>
      </c>
      <c r="C145" s="59">
        <f>C23</f>
        <v>1414.41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58" t="s">
        <v>17</v>
      </c>
      <c r="B146" s="23" t="s">
        <v>29</v>
      </c>
      <c r="C146" s="59">
        <f>C72</f>
        <v>1507.199991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58" t="s">
        <v>19</v>
      </c>
      <c r="B147" s="23" t="s">
        <v>67</v>
      </c>
      <c r="C147" s="59">
        <f>C84</f>
        <v>104.38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58" t="s">
        <v>21</v>
      </c>
      <c r="B148" s="23" t="s">
        <v>76</v>
      </c>
      <c r="C148" s="59">
        <f>C116</f>
        <v>6.6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58" t="s">
        <v>23</v>
      </c>
      <c r="B149" s="23" t="s">
        <v>99</v>
      </c>
      <c r="C149" s="60">
        <f>C126</f>
        <v>118.154625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25" t="s">
        <v>117</v>
      </c>
      <c r="B150" s="26"/>
      <c r="C150" s="59">
        <f>SUM(C145:C149)</f>
        <v>3150.744616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58" t="s">
        <v>25</v>
      </c>
      <c r="B151" s="23" t="s">
        <v>118</v>
      </c>
      <c r="C151" s="61">
        <f>D138</f>
        <v>315.613382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25" t="s">
        <v>119</v>
      </c>
      <c r="B152" s="26"/>
      <c r="C152" s="59">
        <f>SUM(C150:C151)</f>
        <v>3466.357998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mergeCells count="40">
    <mergeCell ref="A1:D1"/>
    <mergeCell ref="A2:D2"/>
    <mergeCell ref="A3:D3"/>
    <mergeCell ref="A5:C5"/>
    <mergeCell ref="A14:C14"/>
    <mergeCell ref="A23:B23"/>
    <mergeCell ref="A26:C26"/>
    <mergeCell ref="A27:D27"/>
    <mergeCell ref="A28:D28"/>
    <mergeCell ref="A29:D29"/>
    <mergeCell ref="A31:C31"/>
    <mergeCell ref="A36:B36"/>
    <mergeCell ref="A39:D39"/>
    <mergeCell ref="A50:B50"/>
    <mergeCell ref="A55:C55"/>
    <mergeCell ref="A62:B62"/>
    <mergeCell ref="A64:D64"/>
    <mergeCell ref="A66:C66"/>
    <mergeCell ref="A72:B72"/>
    <mergeCell ref="A75:C75"/>
    <mergeCell ref="A84:B84"/>
    <mergeCell ref="A85:C86"/>
    <mergeCell ref="A87:C87"/>
    <mergeCell ref="A88:D88"/>
    <mergeCell ref="A90:C90"/>
    <mergeCell ref="A101:B101"/>
    <mergeCell ref="A104:C104"/>
    <mergeCell ref="A108:B108"/>
    <mergeCell ref="A138:B138"/>
    <mergeCell ref="A139:D139"/>
    <mergeCell ref="A142:C142"/>
    <mergeCell ref="A150:B150"/>
    <mergeCell ref="A152:B152"/>
    <mergeCell ref="A111:C111"/>
    <mergeCell ref="A116:B116"/>
    <mergeCell ref="A119:C119"/>
    <mergeCell ref="A126:B126"/>
    <mergeCell ref="A129:C129"/>
    <mergeCell ref="F134:I134"/>
    <mergeCell ref="F135:I135"/>
  </mergeCells>
  <printOptions/>
  <pageMargins bottom="0.787401575" footer="0.0" header="0.0" left="0.511811024" right="0.511811024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72.14"/>
    <col customWidth="1" min="3" max="3" width="19.57"/>
    <col customWidth="1" min="4" max="4" width="14.29"/>
    <col customWidth="1" min="5" max="5" width="12.71"/>
    <col customWidth="1" min="6" max="6" width="12.0"/>
    <col customWidth="1" min="7" max="26" width="9.14"/>
  </cols>
  <sheetData>
    <row r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1" t="s">
        <v>1</v>
      </c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5" t="s">
        <v>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6"/>
      <c r="B4" s="6"/>
      <c r="C4" s="6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7" t="s">
        <v>3</v>
      </c>
      <c r="B5" s="2"/>
      <c r="C5" s="3"/>
      <c r="D5" s="6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8">
        <v>1.0</v>
      </c>
      <c r="B6" s="9" t="s">
        <v>4</v>
      </c>
      <c r="C6" s="10" t="s">
        <v>128</v>
      </c>
      <c r="D6" s="6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1">
        <v>2.0</v>
      </c>
      <c r="B7" s="12" t="s">
        <v>6</v>
      </c>
      <c r="C7" s="13"/>
      <c r="D7" s="6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1">
        <v>3.0</v>
      </c>
      <c r="B8" s="12" t="s">
        <v>7</v>
      </c>
      <c r="C8" s="14">
        <v>1387.76</v>
      </c>
      <c r="D8" s="6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1">
        <v>4.0</v>
      </c>
      <c r="B9" s="12" t="s">
        <v>8</v>
      </c>
      <c r="C9" s="1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6">
        <v>5.0</v>
      </c>
      <c r="B10" s="17" t="s">
        <v>9</v>
      </c>
      <c r="C10" s="1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9" t="s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9" t="s">
        <v>129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9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7" t="s">
        <v>12</v>
      </c>
      <c r="B14" s="2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20">
        <v>1.0</v>
      </c>
      <c r="B16" s="21" t="s">
        <v>13</v>
      </c>
      <c r="C16" s="21" t="s">
        <v>14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22" t="s">
        <v>15</v>
      </c>
      <c r="B17" s="23" t="s">
        <v>16</v>
      </c>
      <c r="C17" s="43">
        <f>C8</f>
        <v>1387.76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22" t="s">
        <v>17</v>
      </c>
      <c r="B18" s="23" t="s">
        <v>18</v>
      </c>
      <c r="C18" s="2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22" t="s">
        <v>19</v>
      </c>
      <c r="B19" s="23" t="s">
        <v>20</v>
      </c>
      <c r="C19" s="2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22" t="s">
        <v>21</v>
      </c>
      <c r="B20" s="23" t="s">
        <v>22</v>
      </c>
      <c r="C20" s="2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22" t="s">
        <v>23</v>
      </c>
      <c r="B21" s="23" t="s">
        <v>24</v>
      </c>
      <c r="C21" s="2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22" t="s">
        <v>25</v>
      </c>
      <c r="B22" s="23" t="s">
        <v>26</v>
      </c>
      <c r="C22" s="2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25" t="s">
        <v>27</v>
      </c>
      <c r="B23" s="26"/>
      <c r="C23" s="24">
        <f>SUM(C17:C22)</f>
        <v>1387.76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19" t="s">
        <v>130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19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7" t="s">
        <v>29</v>
      </c>
      <c r="B26" s="2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4.0" customHeight="1">
      <c r="A27" s="27" t="s">
        <v>30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2.5" customHeight="1">
      <c r="A28" s="27" t="s">
        <v>31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30.75" customHeight="1">
      <c r="A29" s="27" t="s">
        <v>32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2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29" t="s">
        <v>33</v>
      </c>
      <c r="B31" s="2"/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20" t="s">
        <v>34</v>
      </c>
      <c r="B33" s="21" t="s">
        <v>35</v>
      </c>
      <c r="C33" s="21" t="s">
        <v>14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22" t="s">
        <v>15</v>
      </c>
      <c r="B34" s="23" t="s">
        <v>36</v>
      </c>
      <c r="C34" s="24">
        <f>C17*0.0833</f>
        <v>115.600408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22" t="s">
        <v>17</v>
      </c>
      <c r="B35" s="23" t="s">
        <v>37</v>
      </c>
      <c r="C35" s="24">
        <f>C17*11.1%</f>
        <v>154.04136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25" t="s">
        <v>27</v>
      </c>
      <c r="B36" s="26"/>
      <c r="C36" s="24">
        <f>SUM(C34:C35)</f>
        <v>269.641768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32.25" customHeight="1">
      <c r="A39" s="30" t="s">
        <v>38</v>
      </c>
      <c r="B39" s="2"/>
      <c r="C39" s="2"/>
      <c r="D39" s="3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20" t="s">
        <v>39</v>
      </c>
      <c r="B41" s="21" t="s">
        <v>40</v>
      </c>
      <c r="C41" s="21" t="s">
        <v>41</v>
      </c>
      <c r="D41" s="21" t="s">
        <v>14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22" t="s">
        <v>15</v>
      </c>
      <c r="B42" s="23" t="s">
        <v>42</v>
      </c>
      <c r="C42" s="31">
        <v>0.2</v>
      </c>
      <c r="D42" s="24">
        <f>(C17+C36)*C42</f>
        <v>331.4803536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22" t="s">
        <v>17</v>
      </c>
      <c r="B43" s="23" t="s">
        <v>43</v>
      </c>
      <c r="C43" s="31">
        <v>0.025</v>
      </c>
      <c r="D43" s="24">
        <f>(C17+C36)*C43</f>
        <v>41.4350442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22" t="s">
        <v>19</v>
      </c>
      <c r="B44" s="23" t="s">
        <v>44</v>
      </c>
      <c r="C44" s="64">
        <v>0.0306</v>
      </c>
      <c r="D44" s="24">
        <f>(C17+C36)*C44</f>
        <v>50.7164941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22" t="s">
        <v>21</v>
      </c>
      <c r="B45" s="23" t="s">
        <v>45</v>
      </c>
      <c r="C45" s="31">
        <v>0.015</v>
      </c>
      <c r="D45" s="24">
        <f>(C17+C36)*C45</f>
        <v>24.86102652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22" t="s">
        <v>23</v>
      </c>
      <c r="B46" s="23" t="s">
        <v>46</v>
      </c>
      <c r="C46" s="31">
        <v>0.01</v>
      </c>
      <c r="D46" s="24">
        <f>(C17+C36)*C46</f>
        <v>16.57401768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22" t="s">
        <v>25</v>
      </c>
      <c r="B47" s="23" t="s">
        <v>47</v>
      </c>
      <c r="C47" s="31">
        <v>0.006</v>
      </c>
      <c r="D47" s="24">
        <f>(C17+C36)*C47</f>
        <v>9.944410608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22" t="s">
        <v>48</v>
      </c>
      <c r="B48" s="23" t="s">
        <v>49</v>
      </c>
      <c r="C48" s="31">
        <v>0.002</v>
      </c>
      <c r="D48" s="24">
        <f>(C17+C36)*C48</f>
        <v>3.314803536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22" t="s">
        <v>50</v>
      </c>
      <c r="B49" s="23" t="s">
        <v>51</v>
      </c>
      <c r="C49" s="31">
        <v>0.08</v>
      </c>
      <c r="D49" s="24">
        <f>(C17+C36)*C49</f>
        <v>132.5921414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25" t="s">
        <v>52</v>
      </c>
      <c r="B50" s="26"/>
      <c r="C50" s="31">
        <f t="shared" ref="C50:D50" si="1">SUM(C42:C49)</f>
        <v>0.3686</v>
      </c>
      <c r="D50" s="24">
        <f t="shared" si="1"/>
        <v>610.9182917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19" t="s">
        <v>131</v>
      </c>
      <c r="B51" s="33"/>
      <c r="C51" s="34"/>
      <c r="D51" s="3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19" t="s">
        <v>132</v>
      </c>
      <c r="B52" s="33"/>
      <c r="C52" s="34"/>
      <c r="D52" s="3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19" t="s">
        <v>55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29" t="s">
        <v>56</v>
      </c>
      <c r="B55" s="2"/>
      <c r="C55" s="3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20" t="s">
        <v>57</v>
      </c>
      <c r="B57" s="21" t="s">
        <v>58</v>
      </c>
      <c r="C57" s="21" t="s">
        <v>14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22" t="s">
        <v>15</v>
      </c>
      <c r="B58" s="23" t="s">
        <v>59</v>
      </c>
      <c r="C58" s="35">
        <v>159.81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22" t="s">
        <v>17</v>
      </c>
      <c r="B59" s="23" t="s">
        <v>125</v>
      </c>
      <c r="C59" s="35">
        <v>289.26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22" t="s">
        <v>19</v>
      </c>
      <c r="B60" s="36" t="s">
        <v>61</v>
      </c>
      <c r="C60" s="35">
        <v>158.11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22" t="s">
        <v>21</v>
      </c>
      <c r="B61" s="36" t="s">
        <v>62</v>
      </c>
      <c r="C61" s="35">
        <v>4.15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25" t="s">
        <v>27</v>
      </c>
      <c r="B62" s="26"/>
      <c r="C62" s="24">
        <f>SUM(C58:C61)</f>
        <v>611.33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19" t="s">
        <v>63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24.0" customHeight="1">
      <c r="A64" s="27" t="s">
        <v>64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1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29" t="s">
        <v>65</v>
      </c>
      <c r="B66" s="2"/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20">
        <v>2.0</v>
      </c>
      <c r="B68" s="21" t="s">
        <v>66</v>
      </c>
      <c r="C68" s="21" t="s">
        <v>14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22" t="s">
        <v>34</v>
      </c>
      <c r="B69" s="23" t="s">
        <v>35</v>
      </c>
      <c r="C69" s="24">
        <f>C36</f>
        <v>269.641768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22" t="s">
        <v>39</v>
      </c>
      <c r="B70" s="23" t="s">
        <v>40</v>
      </c>
      <c r="C70" s="24">
        <f>D50</f>
        <v>610.9182917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22" t="s">
        <v>57</v>
      </c>
      <c r="B71" s="23" t="s">
        <v>58</v>
      </c>
      <c r="C71" s="24">
        <f>C62</f>
        <v>611.33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25" t="s">
        <v>27</v>
      </c>
      <c r="B72" s="26"/>
      <c r="C72" s="24">
        <f>SUM(C69:C71)</f>
        <v>1491.89006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37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7" t="s">
        <v>67</v>
      </c>
      <c r="B75" s="2"/>
      <c r="C75" s="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20">
        <v>3.0</v>
      </c>
      <c r="B77" s="21" t="s">
        <v>68</v>
      </c>
      <c r="C77" s="21" t="s">
        <v>14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22" t="s">
        <v>15</v>
      </c>
      <c r="B78" s="38" t="s">
        <v>69</v>
      </c>
      <c r="C78" s="35">
        <v>5.83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22" t="s">
        <v>17</v>
      </c>
      <c r="B79" s="38" t="s">
        <v>70</v>
      </c>
      <c r="C79" s="35">
        <v>4.16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22" t="s">
        <v>19</v>
      </c>
      <c r="B80" s="38" t="s">
        <v>71</v>
      </c>
      <c r="C80" s="35">
        <v>44.41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22" t="s">
        <v>21</v>
      </c>
      <c r="B81" s="38" t="s">
        <v>72</v>
      </c>
      <c r="C81" s="24">
        <f>C17*1.94%</f>
        <v>26.922544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22" t="s">
        <v>23</v>
      </c>
      <c r="B82" s="38" t="s">
        <v>73</v>
      </c>
      <c r="C82" s="35">
        <v>9.99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22" t="s">
        <v>25</v>
      </c>
      <c r="B83" s="38" t="s">
        <v>74</v>
      </c>
      <c r="C83" s="35">
        <v>11.1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25" t="s">
        <v>27</v>
      </c>
      <c r="B84" s="26"/>
      <c r="C84" s="24">
        <f>SUM(C78:C83)</f>
        <v>102.412544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39" t="s">
        <v>75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35.25" customHeight="1"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7" t="s">
        <v>76</v>
      </c>
      <c r="B87" s="2"/>
      <c r="C87" s="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23.25" customHeight="1">
      <c r="A88" s="27" t="s">
        <v>77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29" t="s">
        <v>78</v>
      </c>
      <c r="B90" s="2"/>
      <c r="C90" s="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2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20" t="s">
        <v>79</v>
      </c>
      <c r="B92" s="21" t="s">
        <v>80</v>
      </c>
      <c r="C92" s="21" t="s">
        <v>14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22" t="s">
        <v>15</v>
      </c>
      <c r="B93" s="23" t="s">
        <v>81</v>
      </c>
      <c r="C93" s="35" t="s">
        <v>82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22" t="s">
        <v>17</v>
      </c>
      <c r="B94" s="23" t="s">
        <v>83</v>
      </c>
      <c r="C94" s="35">
        <v>0.42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22" t="s">
        <v>19</v>
      </c>
      <c r="B95" s="23" t="s">
        <v>84</v>
      </c>
      <c r="C95" s="35">
        <v>0.56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22" t="s">
        <v>21</v>
      </c>
      <c r="B96" s="23" t="s">
        <v>85</v>
      </c>
      <c r="C96" s="24">
        <f>C17*0.27%</f>
        <v>3.746952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22" t="s">
        <v>23</v>
      </c>
      <c r="B97" s="23" t="s">
        <v>86</v>
      </c>
      <c r="C97" s="24">
        <f>C95</f>
        <v>0.56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22" t="s">
        <v>87</v>
      </c>
      <c r="B98" s="23" t="s">
        <v>88</v>
      </c>
      <c r="C98" s="35">
        <v>0.2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22" t="s">
        <v>25</v>
      </c>
      <c r="B99" s="23" t="s">
        <v>89</v>
      </c>
      <c r="C99" s="35">
        <v>0.83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0" t="s">
        <v>48</v>
      </c>
      <c r="B100" s="23" t="s">
        <v>90</v>
      </c>
      <c r="C100" s="24">
        <f>C50*C94</f>
        <v>0.154812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25" t="s">
        <v>52</v>
      </c>
      <c r="B101" s="26"/>
      <c r="C101" s="24">
        <f>SUM(C93:C100)</f>
        <v>6.471764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29" t="s">
        <v>91</v>
      </c>
      <c r="B104" s="2"/>
      <c r="C104" s="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28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20" t="s">
        <v>92</v>
      </c>
      <c r="B106" s="21" t="s">
        <v>93</v>
      </c>
      <c r="C106" s="21" t="s">
        <v>14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22" t="s">
        <v>15</v>
      </c>
      <c r="B107" s="23" t="s">
        <v>94</v>
      </c>
      <c r="C107" s="41">
        <v>0.0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25" t="s">
        <v>27</v>
      </c>
      <c r="B108" s="26"/>
      <c r="C108" s="41">
        <v>0.0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29" t="s">
        <v>95</v>
      </c>
      <c r="B111" s="2"/>
      <c r="C111" s="3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28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20">
        <v>4.0</v>
      </c>
      <c r="B113" s="21" t="s">
        <v>96</v>
      </c>
      <c r="C113" s="21" t="s">
        <v>14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22" t="s">
        <v>79</v>
      </c>
      <c r="B114" s="23" t="s">
        <v>97</v>
      </c>
      <c r="C114" s="24">
        <f>C101</f>
        <v>6.471764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22" t="s">
        <v>92</v>
      </c>
      <c r="B115" s="23" t="s">
        <v>98</v>
      </c>
      <c r="C115" s="41">
        <f>C108</f>
        <v>0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25" t="s">
        <v>27</v>
      </c>
      <c r="B116" s="26"/>
      <c r="C116" s="24">
        <f>SUM(C114:C115)</f>
        <v>6.471764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7" t="s">
        <v>99</v>
      </c>
      <c r="B119" s="2"/>
      <c r="C119" s="3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20">
        <v>5.0</v>
      </c>
      <c r="B121" s="42" t="s">
        <v>100</v>
      </c>
      <c r="C121" s="65" t="s">
        <v>14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22" t="s">
        <v>15</v>
      </c>
      <c r="B122" s="23" t="s">
        <v>101</v>
      </c>
      <c r="C122" s="43">
        <v>20.0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22" t="s">
        <v>17</v>
      </c>
      <c r="B123" s="23" t="s">
        <v>102</v>
      </c>
      <c r="C123" s="4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22" t="s">
        <v>19</v>
      </c>
      <c r="B124" s="23" t="s">
        <v>103</v>
      </c>
      <c r="C124" s="41">
        <f>'Equipamentos, Uniformes e EPIs'!G19/2/12</f>
        <v>18.714625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22" t="s">
        <v>21</v>
      </c>
      <c r="B125" s="23" t="s">
        <v>26</v>
      </c>
      <c r="C125" s="41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25" t="s">
        <v>52</v>
      </c>
      <c r="B126" s="26"/>
      <c r="C126" s="41">
        <f>SUM(C122:C125)</f>
        <v>38.714625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19" t="s">
        <v>133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7" t="s">
        <v>105</v>
      </c>
      <c r="B129" s="2"/>
      <c r="C129" s="3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20">
        <v>6.0</v>
      </c>
      <c r="B131" s="42" t="s">
        <v>106</v>
      </c>
      <c r="C131" s="21" t="s">
        <v>41</v>
      </c>
      <c r="D131" s="21" t="s">
        <v>14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22" t="s">
        <v>15</v>
      </c>
      <c r="B132" s="23" t="s">
        <v>107</v>
      </c>
      <c r="C132" s="66">
        <v>0.0025</v>
      </c>
      <c r="D132" s="24">
        <f>C150*C132</f>
        <v>7.568122482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22" t="s">
        <v>17</v>
      </c>
      <c r="B133" s="23" t="s">
        <v>108</v>
      </c>
      <c r="C133" s="66">
        <v>0.0025</v>
      </c>
      <c r="D133" s="24">
        <f>(C150+D132)*C133</f>
        <v>7.587042788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22" t="s">
        <v>19</v>
      </c>
      <c r="B134" s="23" t="s">
        <v>109</v>
      </c>
      <c r="C134" s="45">
        <f>SUM(C135:C137)</f>
        <v>0.0865</v>
      </c>
      <c r="D134" s="46"/>
      <c r="E134" s="4"/>
      <c r="F134" s="47" t="s">
        <v>110</v>
      </c>
      <c r="G134" s="48"/>
      <c r="H134" s="48"/>
      <c r="I134" s="49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22"/>
      <c r="B135" s="23" t="s">
        <v>111</v>
      </c>
      <c r="C135" s="50">
        <v>0.0065</v>
      </c>
      <c r="D135" s="51">
        <f>F135*C135</f>
        <v>21.64819598</v>
      </c>
      <c r="E135" s="4"/>
      <c r="F135" s="52">
        <f>(C150+D132+D133)/(1-(C135+C136+C137))</f>
        <v>3330.491689</v>
      </c>
      <c r="G135" s="48"/>
      <c r="H135" s="48"/>
      <c r="I135" s="49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22"/>
      <c r="B136" s="23" t="s">
        <v>112</v>
      </c>
      <c r="C136" s="50">
        <v>0.03</v>
      </c>
      <c r="D136" s="51">
        <f>F135*C136</f>
        <v>99.91475067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22"/>
      <c r="B137" s="23" t="s">
        <v>113</v>
      </c>
      <c r="C137" s="53">
        <v>0.05</v>
      </c>
      <c r="D137" s="51">
        <f>F135*C137</f>
        <v>166.5245845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25" t="s">
        <v>52</v>
      </c>
      <c r="B138" s="26"/>
      <c r="C138" s="63">
        <f>SUM(C135:C137)</f>
        <v>0.0865</v>
      </c>
      <c r="D138" s="55">
        <f>SUM(D132:D137)</f>
        <v>303.2426964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19" t="s">
        <v>134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19" t="s">
        <v>135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57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7" t="s">
        <v>115</v>
      </c>
      <c r="B142" s="2"/>
      <c r="C142" s="3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20"/>
      <c r="B144" s="21" t="s">
        <v>116</v>
      </c>
      <c r="C144" s="21" t="s">
        <v>14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58" t="s">
        <v>15</v>
      </c>
      <c r="B145" s="23" t="s">
        <v>12</v>
      </c>
      <c r="C145" s="59">
        <f>C23</f>
        <v>1387.76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58" t="s">
        <v>17</v>
      </c>
      <c r="B146" s="23" t="s">
        <v>29</v>
      </c>
      <c r="C146" s="59">
        <f>C72</f>
        <v>1491.89006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58" t="s">
        <v>19</v>
      </c>
      <c r="B147" s="23" t="s">
        <v>67</v>
      </c>
      <c r="C147" s="59">
        <f>C84</f>
        <v>102.412544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58" t="s">
        <v>21</v>
      </c>
      <c r="B148" s="23" t="s">
        <v>76</v>
      </c>
      <c r="C148" s="59">
        <f>C116</f>
        <v>6.471764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58" t="s">
        <v>23</v>
      </c>
      <c r="B149" s="23" t="s">
        <v>99</v>
      </c>
      <c r="C149" s="60">
        <f>C126</f>
        <v>38.714625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25" t="s">
        <v>117</v>
      </c>
      <c r="B150" s="26"/>
      <c r="C150" s="59">
        <f>SUM(C145:C149)</f>
        <v>3027.248993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58" t="s">
        <v>25</v>
      </c>
      <c r="B151" s="23" t="s">
        <v>118</v>
      </c>
      <c r="C151" s="60">
        <f>D138</f>
        <v>303.2426964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25" t="s">
        <v>119</v>
      </c>
      <c r="B152" s="26"/>
      <c r="C152" s="59">
        <f>SUM(C150:C151)</f>
        <v>3330.491689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mergeCells count="39">
    <mergeCell ref="A1:D1"/>
    <mergeCell ref="A2:D2"/>
    <mergeCell ref="A3:D3"/>
    <mergeCell ref="A5:C5"/>
    <mergeCell ref="A14:C14"/>
    <mergeCell ref="A23:B23"/>
    <mergeCell ref="A26:C26"/>
    <mergeCell ref="A27:D27"/>
    <mergeCell ref="A28:D28"/>
    <mergeCell ref="A29:D29"/>
    <mergeCell ref="A31:C31"/>
    <mergeCell ref="A36:B36"/>
    <mergeCell ref="A39:D39"/>
    <mergeCell ref="A50:B50"/>
    <mergeCell ref="A55:C55"/>
    <mergeCell ref="A62:B62"/>
    <mergeCell ref="A64:D64"/>
    <mergeCell ref="A66:C66"/>
    <mergeCell ref="A72:B72"/>
    <mergeCell ref="A75:C75"/>
    <mergeCell ref="A84:B84"/>
    <mergeCell ref="A85:C86"/>
    <mergeCell ref="A87:C87"/>
    <mergeCell ref="A88:D88"/>
    <mergeCell ref="A90:C90"/>
    <mergeCell ref="A101:B101"/>
    <mergeCell ref="A104:C104"/>
    <mergeCell ref="A108:B108"/>
    <mergeCell ref="A138:B138"/>
    <mergeCell ref="A142:C142"/>
    <mergeCell ref="A150:B150"/>
    <mergeCell ref="A152:B152"/>
    <mergeCell ref="A111:C111"/>
    <mergeCell ref="A116:B116"/>
    <mergeCell ref="A119:C119"/>
    <mergeCell ref="A126:B126"/>
    <mergeCell ref="A129:C129"/>
    <mergeCell ref="F134:I134"/>
    <mergeCell ref="F135:I135"/>
  </mergeCells>
  <printOptions/>
  <pageMargins bottom="0.787401575" footer="0.0" header="0.0" left="0.511811024" right="0.511811024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72.14"/>
    <col customWidth="1" min="3" max="3" width="26.71"/>
    <col customWidth="1" min="4" max="4" width="14.29"/>
    <col customWidth="1" min="5" max="5" width="12.71"/>
    <col customWidth="1" min="6" max="6" width="12.0"/>
    <col customWidth="1" min="7" max="26" width="9.14"/>
  </cols>
  <sheetData>
    <row r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1" t="s">
        <v>1</v>
      </c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5" t="s">
        <v>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6"/>
      <c r="B4" s="6"/>
      <c r="C4" s="6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7" t="s">
        <v>3</v>
      </c>
      <c r="B5" s="2"/>
      <c r="C5" s="3"/>
      <c r="D5" s="6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8">
        <v>1.0</v>
      </c>
      <c r="B6" s="9" t="s">
        <v>4</v>
      </c>
      <c r="C6" s="10" t="s">
        <v>136</v>
      </c>
      <c r="D6" s="6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1">
        <v>2.0</v>
      </c>
      <c r="B7" s="12" t="s">
        <v>6</v>
      </c>
      <c r="C7" s="13"/>
      <c r="D7" s="6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1">
        <v>3.0</v>
      </c>
      <c r="B8" s="12" t="s">
        <v>7</v>
      </c>
      <c r="C8" s="14">
        <v>1321.11</v>
      </c>
      <c r="D8" s="6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1">
        <v>4.0</v>
      </c>
      <c r="B9" s="12" t="s">
        <v>8</v>
      </c>
      <c r="C9" s="1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6">
        <v>5.0</v>
      </c>
      <c r="B10" s="17" t="s">
        <v>9</v>
      </c>
      <c r="C10" s="1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9" t="s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9" t="s">
        <v>137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9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7" t="s">
        <v>12</v>
      </c>
      <c r="B14" s="2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20">
        <v>1.0</v>
      </c>
      <c r="B16" s="21" t="s">
        <v>13</v>
      </c>
      <c r="C16" s="21" t="s">
        <v>14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22" t="s">
        <v>15</v>
      </c>
      <c r="B17" s="23" t="s">
        <v>16</v>
      </c>
      <c r="C17" s="24">
        <f>C8</f>
        <v>1321.11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22" t="s">
        <v>17</v>
      </c>
      <c r="B18" s="23" t="s">
        <v>18</v>
      </c>
      <c r="C18" s="2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22" t="s">
        <v>19</v>
      </c>
      <c r="B19" s="23" t="s">
        <v>20</v>
      </c>
      <c r="C19" s="2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22" t="s">
        <v>21</v>
      </c>
      <c r="B20" s="23" t="s">
        <v>22</v>
      </c>
      <c r="C20" s="2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22" t="s">
        <v>23</v>
      </c>
      <c r="B21" s="23" t="s">
        <v>24</v>
      </c>
      <c r="C21" s="2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22" t="s">
        <v>25</v>
      </c>
      <c r="B22" s="23" t="s">
        <v>26</v>
      </c>
      <c r="C22" s="2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25" t="s">
        <v>27</v>
      </c>
      <c r="B23" s="26"/>
      <c r="C23" s="24">
        <f>SUM(C17:C22)</f>
        <v>1321.11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19" t="s">
        <v>138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19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7" t="s">
        <v>29</v>
      </c>
      <c r="B26" s="2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4.0" customHeight="1">
      <c r="A27" s="27" t="s">
        <v>30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2.5" customHeight="1">
      <c r="A28" s="27" t="s">
        <v>31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4.0" customHeight="1">
      <c r="A29" s="27" t="s">
        <v>32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2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29" t="s">
        <v>33</v>
      </c>
      <c r="B31" s="2"/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20" t="s">
        <v>34</v>
      </c>
      <c r="B33" s="21" t="s">
        <v>35</v>
      </c>
      <c r="C33" s="21" t="s">
        <v>14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22" t="s">
        <v>15</v>
      </c>
      <c r="B34" s="23" t="s">
        <v>36</v>
      </c>
      <c r="C34" s="24">
        <f>C17*0.0833</f>
        <v>110.048463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22" t="s">
        <v>17</v>
      </c>
      <c r="B35" s="23" t="s">
        <v>37</v>
      </c>
      <c r="C35" s="24">
        <f>C17*11.1%</f>
        <v>146.64321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25" t="s">
        <v>27</v>
      </c>
      <c r="B36" s="26"/>
      <c r="C36" s="24">
        <f>SUM(C34:C35)</f>
        <v>256.691673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32.25" customHeight="1">
      <c r="A39" s="30" t="s">
        <v>38</v>
      </c>
      <c r="B39" s="2"/>
      <c r="C39" s="2"/>
      <c r="D39" s="3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20" t="s">
        <v>39</v>
      </c>
      <c r="B41" s="21" t="s">
        <v>40</v>
      </c>
      <c r="C41" s="21" t="s">
        <v>41</v>
      </c>
      <c r="D41" s="21" t="s">
        <v>14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22" t="s">
        <v>15</v>
      </c>
      <c r="B42" s="23" t="s">
        <v>42</v>
      </c>
      <c r="C42" s="31">
        <v>0.2</v>
      </c>
      <c r="D42" s="24">
        <f>(C17+C36)*C42</f>
        <v>315.5603346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22" t="s">
        <v>17</v>
      </c>
      <c r="B43" s="23" t="s">
        <v>43</v>
      </c>
      <c r="C43" s="31">
        <v>0.025</v>
      </c>
      <c r="D43" s="24">
        <f>(C17+C36)*C43</f>
        <v>39.44504183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22" t="s">
        <v>19</v>
      </c>
      <c r="B44" s="23" t="s">
        <v>44</v>
      </c>
      <c r="C44" s="64">
        <v>0.0306</v>
      </c>
      <c r="D44" s="24">
        <f>(C17+C36)*C44</f>
        <v>48.28073119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22" t="s">
        <v>21</v>
      </c>
      <c r="B45" s="23" t="s">
        <v>45</v>
      </c>
      <c r="C45" s="31">
        <v>0.015</v>
      </c>
      <c r="D45" s="24">
        <f>(C17+C36)*C45</f>
        <v>23.6670251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22" t="s">
        <v>23</v>
      </c>
      <c r="B46" s="23" t="s">
        <v>46</v>
      </c>
      <c r="C46" s="31">
        <v>0.01</v>
      </c>
      <c r="D46" s="24">
        <f>(C17+C36)*C46</f>
        <v>15.77801673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22" t="s">
        <v>25</v>
      </c>
      <c r="B47" s="23" t="s">
        <v>47</v>
      </c>
      <c r="C47" s="31">
        <v>0.006</v>
      </c>
      <c r="D47" s="24">
        <f>(C17+C36)*C47</f>
        <v>9.466810038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22" t="s">
        <v>48</v>
      </c>
      <c r="B48" s="23" t="s">
        <v>49</v>
      </c>
      <c r="C48" s="31">
        <v>0.002</v>
      </c>
      <c r="D48" s="24">
        <f>(C17+C36)*C48</f>
        <v>3.155603346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22" t="s">
        <v>50</v>
      </c>
      <c r="B49" s="23" t="s">
        <v>51</v>
      </c>
      <c r="C49" s="31">
        <v>0.08</v>
      </c>
      <c r="D49" s="24">
        <f>(C17+C36)*C49</f>
        <v>126.2241338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25" t="s">
        <v>52</v>
      </c>
      <c r="B50" s="26"/>
      <c r="C50" s="31">
        <f t="shared" ref="C50:D50" si="1">SUM(C42:C49)</f>
        <v>0.3686</v>
      </c>
      <c r="D50" s="24">
        <f t="shared" si="1"/>
        <v>581.5776967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19" t="s">
        <v>139</v>
      </c>
      <c r="B51" s="33"/>
      <c r="C51" s="34"/>
      <c r="D51" s="3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19" t="s">
        <v>140</v>
      </c>
      <c r="B52" s="33"/>
      <c r="C52" s="34"/>
      <c r="D52" s="3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19" t="s">
        <v>55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29" t="s">
        <v>56</v>
      </c>
      <c r="B55" s="2"/>
      <c r="C55" s="3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20" t="s">
        <v>57</v>
      </c>
      <c r="B57" s="21" t="s">
        <v>58</v>
      </c>
      <c r="C57" s="21" t="s">
        <v>14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22" t="s">
        <v>15</v>
      </c>
      <c r="B58" s="23" t="s">
        <v>59</v>
      </c>
      <c r="C58" s="35">
        <v>163.81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22" t="s">
        <v>17</v>
      </c>
      <c r="B59" s="23" t="s">
        <v>125</v>
      </c>
      <c r="C59" s="35">
        <v>289.26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22" t="s">
        <v>19</v>
      </c>
      <c r="B60" s="36" t="s">
        <v>61</v>
      </c>
      <c r="C60" s="35">
        <v>158.11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22" t="s">
        <v>21</v>
      </c>
      <c r="B61" s="36" t="s">
        <v>62</v>
      </c>
      <c r="C61" s="35">
        <v>4.15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25" t="s">
        <v>27</v>
      </c>
      <c r="B62" s="26"/>
      <c r="C62" s="24">
        <f>SUM(C58:C61)</f>
        <v>615.33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19" t="s">
        <v>63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24.0" customHeight="1">
      <c r="A64" s="27" t="s">
        <v>64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1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29" t="s">
        <v>65</v>
      </c>
      <c r="B66" s="2"/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20">
        <v>2.0</v>
      </c>
      <c r="B68" s="21" t="s">
        <v>66</v>
      </c>
      <c r="C68" s="21" t="s">
        <v>14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22" t="s">
        <v>34</v>
      </c>
      <c r="B69" s="23" t="s">
        <v>35</v>
      </c>
      <c r="C69" s="24">
        <f>C36</f>
        <v>256.691673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22" t="s">
        <v>39</v>
      </c>
      <c r="B70" s="23" t="s">
        <v>40</v>
      </c>
      <c r="C70" s="24">
        <f>D50</f>
        <v>581.5776967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22" t="s">
        <v>57</v>
      </c>
      <c r="B71" s="23" t="s">
        <v>58</v>
      </c>
      <c r="C71" s="24">
        <f>C62</f>
        <v>615.33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25" t="s">
        <v>27</v>
      </c>
      <c r="B72" s="26"/>
      <c r="C72" s="24">
        <f>SUM(C69:C71)</f>
        <v>1453.59937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37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7" t="s">
        <v>67</v>
      </c>
      <c r="B75" s="2"/>
      <c r="C75" s="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20">
        <v>3.0</v>
      </c>
      <c r="B77" s="21" t="s">
        <v>68</v>
      </c>
      <c r="C77" s="21" t="s">
        <v>14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22" t="s">
        <v>15</v>
      </c>
      <c r="B78" s="38" t="s">
        <v>69</v>
      </c>
      <c r="C78" s="35">
        <v>5.55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22" t="s">
        <v>17</v>
      </c>
      <c r="B79" s="38" t="s">
        <v>70</v>
      </c>
      <c r="C79" s="35">
        <v>3.96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22" t="s">
        <v>19</v>
      </c>
      <c r="B80" s="38" t="s">
        <v>71</v>
      </c>
      <c r="C80" s="35">
        <v>42.28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22" t="s">
        <v>21</v>
      </c>
      <c r="B81" s="38" t="s">
        <v>72</v>
      </c>
      <c r="C81" s="24">
        <f>C17*1.94%</f>
        <v>25.629534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22" t="s">
        <v>23</v>
      </c>
      <c r="B82" s="38" t="s">
        <v>73</v>
      </c>
      <c r="C82" s="35">
        <v>9.51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22" t="s">
        <v>25</v>
      </c>
      <c r="B83" s="38" t="s">
        <v>74</v>
      </c>
      <c r="C83" s="35">
        <v>10.57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25" t="s">
        <v>27</v>
      </c>
      <c r="B84" s="26"/>
      <c r="C84" s="24">
        <f>SUM(C78:C83)</f>
        <v>97.499534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39" t="s">
        <v>75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36.75" customHeight="1"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7" t="s">
        <v>76</v>
      </c>
      <c r="B87" s="2"/>
      <c r="C87" s="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23.25" customHeight="1">
      <c r="A88" s="27" t="s">
        <v>77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29" t="s">
        <v>78</v>
      </c>
      <c r="B90" s="2"/>
      <c r="C90" s="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2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20" t="s">
        <v>79</v>
      </c>
      <c r="B92" s="21" t="s">
        <v>80</v>
      </c>
      <c r="C92" s="21" t="s">
        <v>14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22" t="s">
        <v>15</v>
      </c>
      <c r="B93" s="23" t="s">
        <v>81</v>
      </c>
      <c r="C93" s="35" t="s">
        <v>82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22" t="s">
        <v>17</v>
      </c>
      <c r="B94" s="23" t="s">
        <v>83</v>
      </c>
      <c r="C94" s="35">
        <v>0.4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22" t="s">
        <v>19</v>
      </c>
      <c r="B95" s="23" t="s">
        <v>84</v>
      </c>
      <c r="C95" s="35">
        <v>0.53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22" t="s">
        <v>21</v>
      </c>
      <c r="B96" s="23" t="s">
        <v>85</v>
      </c>
      <c r="C96" s="24">
        <f>C17*0.27%</f>
        <v>3.566997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22" t="s">
        <v>23</v>
      </c>
      <c r="B97" s="23" t="s">
        <v>86</v>
      </c>
      <c r="C97" s="24">
        <f>C95</f>
        <v>0.53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22" t="s">
        <v>87</v>
      </c>
      <c r="B98" s="23" t="s">
        <v>88</v>
      </c>
      <c r="C98" s="35">
        <v>0.19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22" t="s">
        <v>25</v>
      </c>
      <c r="B99" s="23" t="s">
        <v>89</v>
      </c>
      <c r="C99" s="35">
        <v>0.79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0" t="s">
        <v>48</v>
      </c>
      <c r="B100" s="23" t="s">
        <v>90</v>
      </c>
      <c r="C100" s="24">
        <f>C50*C94</f>
        <v>0.14744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25" t="s">
        <v>52</v>
      </c>
      <c r="B101" s="26"/>
      <c r="C101" s="24">
        <f>SUM(C93:C100)</f>
        <v>6.154437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29" t="s">
        <v>91</v>
      </c>
      <c r="B104" s="2"/>
      <c r="C104" s="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28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20" t="s">
        <v>92</v>
      </c>
      <c r="B106" s="21" t="s">
        <v>93</v>
      </c>
      <c r="C106" s="21" t="s">
        <v>14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22" t="s">
        <v>15</v>
      </c>
      <c r="B107" s="23" t="s">
        <v>94</v>
      </c>
      <c r="C107" s="41">
        <v>0.0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25" t="s">
        <v>27</v>
      </c>
      <c r="B108" s="26"/>
      <c r="C108" s="41">
        <v>0.0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29" t="s">
        <v>95</v>
      </c>
      <c r="B111" s="2"/>
      <c r="C111" s="3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28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20">
        <v>4.0</v>
      </c>
      <c r="B113" s="21" t="s">
        <v>96</v>
      </c>
      <c r="C113" s="21" t="s">
        <v>14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22" t="s">
        <v>79</v>
      </c>
      <c r="B114" s="23" t="s">
        <v>97</v>
      </c>
      <c r="C114" s="24">
        <f>C101</f>
        <v>6.154437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22" t="s">
        <v>92</v>
      </c>
      <c r="B115" s="23" t="s">
        <v>98</v>
      </c>
      <c r="C115" s="41">
        <f>C108</f>
        <v>0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25" t="s">
        <v>27</v>
      </c>
      <c r="B116" s="26"/>
      <c r="C116" s="24">
        <f>SUM(C114:C115)</f>
        <v>6.154437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7" t="s">
        <v>99</v>
      </c>
      <c r="B119" s="2"/>
      <c r="C119" s="3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20">
        <v>5.0</v>
      </c>
      <c r="B121" s="42" t="s">
        <v>100</v>
      </c>
      <c r="C121" s="21" t="s">
        <v>14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22" t="s">
        <v>15</v>
      </c>
      <c r="B122" s="23" t="s">
        <v>101</v>
      </c>
      <c r="C122" s="43">
        <v>20.0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22" t="s">
        <v>17</v>
      </c>
      <c r="B123" s="23" t="s">
        <v>102</v>
      </c>
      <c r="C123" s="4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22" t="s">
        <v>19</v>
      </c>
      <c r="B124" s="23" t="s">
        <v>103</v>
      </c>
      <c r="C124" s="41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22" t="s">
        <v>21</v>
      </c>
      <c r="B125" s="23" t="s">
        <v>26</v>
      </c>
      <c r="C125" s="41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25" t="s">
        <v>52</v>
      </c>
      <c r="B126" s="26"/>
      <c r="C126" s="41">
        <f>SUM(C122:C125)</f>
        <v>20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19" t="s">
        <v>141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7" t="s">
        <v>105</v>
      </c>
      <c r="B129" s="2"/>
      <c r="C129" s="3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20">
        <v>6.0</v>
      </c>
      <c r="B131" s="42" t="s">
        <v>106</v>
      </c>
      <c r="C131" s="21" t="s">
        <v>41</v>
      </c>
      <c r="D131" s="21" t="s">
        <v>14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22" t="s">
        <v>15</v>
      </c>
      <c r="B132" s="23" t="s">
        <v>107</v>
      </c>
      <c r="C132" s="44">
        <v>0.0025</v>
      </c>
      <c r="D132" s="24">
        <f>C150*C132</f>
        <v>7.245908352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22" t="s">
        <v>17</v>
      </c>
      <c r="B133" s="23" t="s">
        <v>108</v>
      </c>
      <c r="C133" s="44">
        <v>0.0025</v>
      </c>
      <c r="D133" s="24">
        <f>(C150+D132)*C133</f>
        <v>7.264023123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22" t="s">
        <v>19</v>
      </c>
      <c r="B134" s="23" t="s">
        <v>109</v>
      </c>
      <c r="C134" s="45">
        <f>SUM(C135:C137)</f>
        <v>0.0865</v>
      </c>
      <c r="D134" s="46"/>
      <c r="E134" s="4"/>
      <c r="F134" s="47" t="s">
        <v>110</v>
      </c>
      <c r="G134" s="48"/>
      <c r="H134" s="48"/>
      <c r="I134" s="49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22"/>
      <c r="B135" s="23" t="s">
        <v>111</v>
      </c>
      <c r="C135" s="50">
        <v>0.0065</v>
      </c>
      <c r="D135" s="51">
        <f>F135*C135</f>
        <v>20.72652027</v>
      </c>
      <c r="E135" s="4"/>
      <c r="F135" s="52">
        <f>(C150+D132+D133)/(1-(C135+C136+C137))</f>
        <v>3188.695427</v>
      </c>
      <c r="G135" s="48"/>
      <c r="H135" s="48"/>
      <c r="I135" s="49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22"/>
      <c r="B136" s="23" t="s">
        <v>112</v>
      </c>
      <c r="C136" s="50">
        <v>0.03</v>
      </c>
      <c r="D136" s="51">
        <f>F135*C136</f>
        <v>95.6608628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22"/>
      <c r="B137" s="23" t="s">
        <v>113</v>
      </c>
      <c r="C137" s="53">
        <v>0.05</v>
      </c>
      <c r="D137" s="51">
        <f>F135*C137</f>
        <v>159.4347713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25" t="s">
        <v>52</v>
      </c>
      <c r="B138" s="26"/>
      <c r="C138" s="63">
        <f>SUM(C135:C137)</f>
        <v>0.0865</v>
      </c>
      <c r="D138" s="55">
        <f>SUM(D132:D137)</f>
        <v>290.3320859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19" t="s">
        <v>142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19" t="s">
        <v>143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57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7" t="s">
        <v>115</v>
      </c>
      <c r="B142" s="2"/>
      <c r="C142" s="3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20"/>
      <c r="B144" s="21" t="s">
        <v>116</v>
      </c>
      <c r="C144" s="21" t="s">
        <v>14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58" t="s">
        <v>15</v>
      </c>
      <c r="B145" s="23" t="s">
        <v>12</v>
      </c>
      <c r="C145" s="59">
        <f>C23</f>
        <v>1321.11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58" t="s">
        <v>17</v>
      </c>
      <c r="B146" s="23" t="s">
        <v>29</v>
      </c>
      <c r="C146" s="59">
        <f>C72</f>
        <v>1453.59937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58" t="s">
        <v>19</v>
      </c>
      <c r="B147" s="23" t="s">
        <v>67</v>
      </c>
      <c r="C147" s="59">
        <f>C84</f>
        <v>97.499534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58" t="s">
        <v>21</v>
      </c>
      <c r="B148" s="23" t="s">
        <v>76</v>
      </c>
      <c r="C148" s="59">
        <f>C116</f>
        <v>6.154437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58" t="s">
        <v>23</v>
      </c>
      <c r="B149" s="23" t="s">
        <v>99</v>
      </c>
      <c r="C149" s="60">
        <f>C126</f>
        <v>20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25" t="s">
        <v>117</v>
      </c>
      <c r="B150" s="26"/>
      <c r="C150" s="59">
        <f>SUM(C145:C149)</f>
        <v>2898.363341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58" t="s">
        <v>25</v>
      </c>
      <c r="B151" s="23" t="s">
        <v>118</v>
      </c>
      <c r="C151" s="61">
        <f>D138</f>
        <v>290.3320859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25" t="s">
        <v>119</v>
      </c>
      <c r="B152" s="26"/>
      <c r="C152" s="59">
        <f>SUM(C150:C151)</f>
        <v>3188.695427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mergeCells count="39">
    <mergeCell ref="A1:D1"/>
    <mergeCell ref="A2:D2"/>
    <mergeCell ref="A3:D3"/>
    <mergeCell ref="A5:C5"/>
    <mergeCell ref="A14:C14"/>
    <mergeCell ref="A23:B23"/>
    <mergeCell ref="A26:C26"/>
    <mergeCell ref="A27:D27"/>
    <mergeCell ref="A28:D28"/>
    <mergeCell ref="A29:D29"/>
    <mergeCell ref="A31:C31"/>
    <mergeCell ref="A36:B36"/>
    <mergeCell ref="A39:D39"/>
    <mergeCell ref="A50:B50"/>
    <mergeCell ref="A55:C55"/>
    <mergeCell ref="A62:B62"/>
    <mergeCell ref="A64:D64"/>
    <mergeCell ref="A66:C66"/>
    <mergeCell ref="A72:B72"/>
    <mergeCell ref="A75:C75"/>
    <mergeCell ref="A84:B84"/>
    <mergeCell ref="A85:C86"/>
    <mergeCell ref="A87:C87"/>
    <mergeCell ref="A88:D88"/>
    <mergeCell ref="A90:C90"/>
    <mergeCell ref="A101:B101"/>
    <mergeCell ref="A104:C104"/>
    <mergeCell ref="A108:B108"/>
    <mergeCell ref="A138:B138"/>
    <mergeCell ref="A142:C142"/>
    <mergeCell ref="A150:B150"/>
    <mergeCell ref="A152:B152"/>
    <mergeCell ref="A111:C111"/>
    <mergeCell ref="A116:B116"/>
    <mergeCell ref="A119:C119"/>
    <mergeCell ref="A126:B126"/>
    <mergeCell ref="A129:C129"/>
    <mergeCell ref="F134:I134"/>
    <mergeCell ref="F135:I135"/>
  </mergeCells>
  <printOptions/>
  <pageMargins bottom="0.787401575" footer="0.0" header="0.0" left="0.511811024" right="0.511811024" top="0.7874015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72.14"/>
    <col customWidth="1" min="3" max="3" width="26.71"/>
    <col customWidth="1" min="4" max="4" width="14.29"/>
    <col customWidth="1" min="5" max="5" width="12.71"/>
    <col customWidth="1" min="6" max="6" width="12.0"/>
    <col customWidth="1" min="7" max="26" width="9.14"/>
  </cols>
  <sheetData>
    <row r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1" t="s">
        <v>1</v>
      </c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5" t="s">
        <v>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6"/>
      <c r="B4" s="6"/>
      <c r="C4" s="6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7" t="s">
        <v>3</v>
      </c>
      <c r="B5" s="2"/>
      <c r="C5" s="3"/>
      <c r="D5" s="6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8">
        <v>1.0</v>
      </c>
      <c r="B6" s="9" t="s">
        <v>4</v>
      </c>
      <c r="C6" s="67" t="s">
        <v>144</v>
      </c>
      <c r="D6" s="6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1">
        <v>2.0</v>
      </c>
      <c r="B7" s="12" t="s">
        <v>6</v>
      </c>
      <c r="C7" s="13"/>
      <c r="D7" s="6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1">
        <v>3.0</v>
      </c>
      <c r="B8" s="12" t="s">
        <v>7</v>
      </c>
      <c r="C8" s="14">
        <v>1477.63</v>
      </c>
      <c r="D8" s="6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1">
        <v>4.0</v>
      </c>
      <c r="B9" s="12" t="s">
        <v>8</v>
      </c>
      <c r="C9" s="1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6">
        <v>5.0</v>
      </c>
      <c r="B10" s="17" t="s">
        <v>9</v>
      </c>
      <c r="C10" s="1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9" t="s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9" t="s">
        <v>145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9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7" t="s">
        <v>12</v>
      </c>
      <c r="B14" s="2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20">
        <v>1.0</v>
      </c>
      <c r="B16" s="21" t="s">
        <v>13</v>
      </c>
      <c r="C16" s="21" t="s">
        <v>14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22" t="s">
        <v>15</v>
      </c>
      <c r="B17" s="23" t="s">
        <v>16</v>
      </c>
      <c r="C17" s="24">
        <f>C8</f>
        <v>1477.63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22" t="s">
        <v>17</v>
      </c>
      <c r="B18" s="23" t="s">
        <v>18</v>
      </c>
      <c r="C18" s="2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22" t="s">
        <v>19</v>
      </c>
      <c r="B19" s="23" t="s">
        <v>20</v>
      </c>
      <c r="C19" s="2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22" t="s">
        <v>21</v>
      </c>
      <c r="B20" s="23" t="s">
        <v>22</v>
      </c>
      <c r="C20" s="2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22" t="s">
        <v>23</v>
      </c>
      <c r="B21" s="23" t="s">
        <v>24</v>
      </c>
      <c r="C21" s="2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22" t="s">
        <v>25</v>
      </c>
      <c r="B22" s="23" t="s">
        <v>26</v>
      </c>
      <c r="C22" s="2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25" t="s">
        <v>27</v>
      </c>
      <c r="B23" s="26"/>
      <c r="C23" s="24">
        <f>SUM(C17:C22)</f>
        <v>1477.63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19" t="s">
        <v>146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19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7" t="s">
        <v>29</v>
      </c>
      <c r="B26" s="2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4.0" customHeight="1">
      <c r="A27" s="27" t="s">
        <v>30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2.5" customHeight="1">
      <c r="A28" s="27" t="s">
        <v>31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4.0" customHeight="1">
      <c r="A29" s="27" t="s">
        <v>32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2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29" t="s">
        <v>33</v>
      </c>
      <c r="B31" s="2"/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20" t="s">
        <v>34</v>
      </c>
      <c r="B33" s="21" t="s">
        <v>35</v>
      </c>
      <c r="C33" s="21" t="s">
        <v>14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22" t="s">
        <v>15</v>
      </c>
      <c r="B34" s="23" t="s">
        <v>36</v>
      </c>
      <c r="C34" s="24">
        <f>C17*0.0833</f>
        <v>123.086579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22" t="s">
        <v>17</v>
      </c>
      <c r="B35" s="23" t="s">
        <v>37</v>
      </c>
      <c r="C35" s="24">
        <f>C17*11.1%</f>
        <v>164.01693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25" t="s">
        <v>27</v>
      </c>
      <c r="B36" s="26"/>
      <c r="C36" s="24">
        <f>SUM(C34:C35)</f>
        <v>287.103509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32.25" customHeight="1">
      <c r="A39" s="30" t="s">
        <v>38</v>
      </c>
      <c r="B39" s="2"/>
      <c r="C39" s="2"/>
      <c r="D39" s="3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20" t="s">
        <v>39</v>
      </c>
      <c r="B41" s="21" t="s">
        <v>40</v>
      </c>
      <c r="C41" s="21" t="s">
        <v>41</v>
      </c>
      <c r="D41" s="21" t="s">
        <v>14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22" t="s">
        <v>15</v>
      </c>
      <c r="B42" s="23" t="s">
        <v>42</v>
      </c>
      <c r="C42" s="31">
        <v>0.2</v>
      </c>
      <c r="D42" s="24">
        <f>(C17+C36)*C42</f>
        <v>352.9467018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22" t="s">
        <v>17</v>
      </c>
      <c r="B43" s="23" t="s">
        <v>43</v>
      </c>
      <c r="C43" s="31">
        <v>0.025</v>
      </c>
      <c r="D43" s="24">
        <f>(C17+C36)*C43</f>
        <v>44.11833773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22" t="s">
        <v>19</v>
      </c>
      <c r="B44" s="23" t="s">
        <v>44</v>
      </c>
      <c r="C44" s="64">
        <v>0.0306</v>
      </c>
      <c r="D44" s="24">
        <f>(C17+C36)*C44</f>
        <v>54.00084538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22" t="s">
        <v>21</v>
      </c>
      <c r="B45" s="23" t="s">
        <v>45</v>
      </c>
      <c r="C45" s="31">
        <v>0.015</v>
      </c>
      <c r="D45" s="24">
        <f>(C17+C36)*C45</f>
        <v>26.47100264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22" t="s">
        <v>23</v>
      </c>
      <c r="B46" s="23" t="s">
        <v>46</v>
      </c>
      <c r="C46" s="31">
        <v>0.01</v>
      </c>
      <c r="D46" s="24">
        <f>(C17+C36)*C46</f>
        <v>17.64733509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22" t="s">
        <v>25</v>
      </c>
      <c r="B47" s="23" t="s">
        <v>47</v>
      </c>
      <c r="C47" s="31">
        <v>0.006</v>
      </c>
      <c r="D47" s="24">
        <f>(C17+C36)*C47</f>
        <v>10.58840105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22" t="s">
        <v>48</v>
      </c>
      <c r="B48" s="23" t="s">
        <v>49</v>
      </c>
      <c r="C48" s="31">
        <v>0.002</v>
      </c>
      <c r="D48" s="24">
        <f>(C17+C36)*C48</f>
        <v>3.529467018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22" t="s">
        <v>50</v>
      </c>
      <c r="B49" s="23" t="s">
        <v>51</v>
      </c>
      <c r="C49" s="31">
        <v>0.08</v>
      </c>
      <c r="D49" s="24">
        <f>(C17+C36)*C49</f>
        <v>141.1786807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25" t="s">
        <v>52</v>
      </c>
      <c r="B50" s="26"/>
      <c r="C50" s="31">
        <f t="shared" ref="C50:D50" si="1">SUM(C42:C49)</f>
        <v>0.3686</v>
      </c>
      <c r="D50" s="24">
        <f t="shared" si="1"/>
        <v>650.4807714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19" t="s">
        <v>147</v>
      </c>
      <c r="B51" s="33"/>
      <c r="C51" s="34"/>
      <c r="D51" s="3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19" t="s">
        <v>148</v>
      </c>
      <c r="B52" s="33"/>
      <c r="C52" s="34"/>
      <c r="D52" s="3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19" t="s">
        <v>55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29" t="s">
        <v>56</v>
      </c>
      <c r="B55" s="2"/>
      <c r="C55" s="3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20" t="s">
        <v>57</v>
      </c>
      <c r="B57" s="21" t="s">
        <v>58</v>
      </c>
      <c r="C57" s="21" t="s">
        <v>14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22" t="s">
        <v>15</v>
      </c>
      <c r="B58" s="23" t="s">
        <v>59</v>
      </c>
      <c r="C58" s="35">
        <v>154.41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22" t="s">
        <v>17</v>
      </c>
      <c r="B59" s="23" t="s">
        <v>125</v>
      </c>
      <c r="C59" s="35">
        <v>289.26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22" t="s">
        <v>19</v>
      </c>
      <c r="B60" s="36" t="s">
        <v>61</v>
      </c>
      <c r="C60" s="35">
        <v>158.11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22" t="s">
        <v>21</v>
      </c>
      <c r="B61" s="36" t="s">
        <v>62</v>
      </c>
      <c r="C61" s="35">
        <v>4.15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25" t="s">
        <v>27</v>
      </c>
      <c r="B62" s="26"/>
      <c r="C62" s="24">
        <f>SUM(C58:C61)</f>
        <v>605.93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19" t="s">
        <v>63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24.0" customHeight="1">
      <c r="A64" s="27" t="s">
        <v>64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1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29" t="s">
        <v>65</v>
      </c>
      <c r="B66" s="2"/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20">
        <v>2.0</v>
      </c>
      <c r="B68" s="21" t="s">
        <v>66</v>
      </c>
      <c r="C68" s="21" t="s">
        <v>14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22" t="s">
        <v>34</v>
      </c>
      <c r="B69" s="23" t="s">
        <v>35</v>
      </c>
      <c r="C69" s="24">
        <f>C36</f>
        <v>287.103509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22" t="s">
        <v>39</v>
      </c>
      <c r="B70" s="23" t="s">
        <v>40</v>
      </c>
      <c r="C70" s="24">
        <f>D50</f>
        <v>650.4807714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22" t="s">
        <v>57</v>
      </c>
      <c r="B71" s="23" t="s">
        <v>58</v>
      </c>
      <c r="C71" s="24">
        <f>C62</f>
        <v>605.93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25" t="s">
        <v>27</v>
      </c>
      <c r="B72" s="26"/>
      <c r="C72" s="24">
        <f>SUM(C69:C71)</f>
        <v>1543.51428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37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7" t="s">
        <v>67</v>
      </c>
      <c r="B75" s="2"/>
      <c r="C75" s="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20">
        <v>3.0</v>
      </c>
      <c r="B77" s="21" t="s">
        <v>68</v>
      </c>
      <c r="C77" s="21" t="s">
        <v>14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22" t="s">
        <v>15</v>
      </c>
      <c r="B78" s="38" t="s">
        <v>69</v>
      </c>
      <c r="C78" s="35">
        <v>6.21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22" t="s">
        <v>17</v>
      </c>
      <c r="B79" s="38" t="s">
        <v>70</v>
      </c>
      <c r="C79" s="35">
        <v>4.43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22" t="s">
        <v>19</v>
      </c>
      <c r="B80" s="38" t="s">
        <v>71</v>
      </c>
      <c r="C80" s="35">
        <v>47.28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22" t="s">
        <v>21</v>
      </c>
      <c r="B81" s="38" t="s">
        <v>72</v>
      </c>
      <c r="C81" s="24">
        <f>C17*1.94%</f>
        <v>28.666022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22" t="s">
        <v>23</v>
      </c>
      <c r="B82" s="38" t="s">
        <v>73</v>
      </c>
      <c r="C82" s="35">
        <v>10.64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22" t="s">
        <v>25</v>
      </c>
      <c r="B83" s="38" t="s">
        <v>74</v>
      </c>
      <c r="C83" s="35">
        <v>11.82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25" t="s">
        <v>27</v>
      </c>
      <c r="B84" s="26"/>
      <c r="C84" s="24">
        <f>SUM(C78:C83)</f>
        <v>109.046022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39" t="s">
        <v>75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37.5" customHeight="1"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7" t="s">
        <v>76</v>
      </c>
      <c r="B87" s="2"/>
      <c r="C87" s="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23.25" customHeight="1">
      <c r="A88" s="27" t="s">
        <v>77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29" t="s">
        <v>78</v>
      </c>
      <c r="B90" s="2"/>
      <c r="C90" s="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2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20" t="s">
        <v>79</v>
      </c>
      <c r="B92" s="21" t="s">
        <v>80</v>
      </c>
      <c r="C92" s="21" t="s">
        <v>14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22" t="s">
        <v>15</v>
      </c>
      <c r="B93" s="23" t="s">
        <v>81</v>
      </c>
      <c r="C93" s="35" t="s">
        <v>82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22" t="s">
        <v>17</v>
      </c>
      <c r="B94" s="23" t="s">
        <v>83</v>
      </c>
      <c r="C94" s="35">
        <v>0.41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22" t="s">
        <v>19</v>
      </c>
      <c r="B95" s="23" t="s">
        <v>84</v>
      </c>
      <c r="C95" s="24">
        <f>C17*0.04%</f>
        <v>0.591052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22" t="s">
        <v>21</v>
      </c>
      <c r="B96" s="23" t="s">
        <v>85</v>
      </c>
      <c r="C96" s="24">
        <f>C17*0.27%</f>
        <v>3.989601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22" t="s">
        <v>23</v>
      </c>
      <c r="B97" s="23" t="s">
        <v>86</v>
      </c>
      <c r="C97" s="24">
        <f>C95</f>
        <v>0.591052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22" t="s">
        <v>87</v>
      </c>
      <c r="B98" s="23" t="s">
        <v>88</v>
      </c>
      <c r="C98" s="24">
        <f>C50*C97</f>
        <v>0.2178617672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22" t="s">
        <v>25</v>
      </c>
      <c r="B99" s="23" t="s">
        <v>89</v>
      </c>
      <c r="C99" s="35">
        <v>0.81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0" t="s">
        <v>48</v>
      </c>
      <c r="B100" s="23" t="s">
        <v>90</v>
      </c>
      <c r="C100" s="24">
        <f>C50*C94</f>
        <v>0.151126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25" t="s">
        <v>52</v>
      </c>
      <c r="B101" s="26"/>
      <c r="C101" s="24">
        <f>SUM(C93:C100)</f>
        <v>6.760692767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29" t="s">
        <v>91</v>
      </c>
      <c r="B104" s="2"/>
      <c r="C104" s="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28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20" t="s">
        <v>92</v>
      </c>
      <c r="B106" s="21" t="s">
        <v>93</v>
      </c>
      <c r="C106" s="21" t="s">
        <v>14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22" t="s">
        <v>15</v>
      </c>
      <c r="B107" s="23" t="s">
        <v>94</v>
      </c>
      <c r="C107" s="41">
        <v>0.0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25" t="s">
        <v>27</v>
      </c>
      <c r="B108" s="26"/>
      <c r="C108" s="41">
        <v>0.0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29" t="s">
        <v>95</v>
      </c>
      <c r="B111" s="2"/>
      <c r="C111" s="3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28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20">
        <v>4.0</v>
      </c>
      <c r="B113" s="21" t="s">
        <v>96</v>
      </c>
      <c r="C113" s="21" t="s">
        <v>14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22" t="s">
        <v>79</v>
      </c>
      <c r="B114" s="23" t="s">
        <v>97</v>
      </c>
      <c r="C114" s="35">
        <v>6.88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22" t="s">
        <v>92</v>
      </c>
      <c r="B115" s="23" t="s">
        <v>98</v>
      </c>
      <c r="C115" s="41">
        <f>C108</f>
        <v>0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25" t="s">
        <v>27</v>
      </c>
      <c r="B116" s="26"/>
      <c r="C116" s="24">
        <f>SUM(C114:C115)</f>
        <v>6.88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7" t="s">
        <v>99</v>
      </c>
      <c r="B119" s="2"/>
      <c r="C119" s="3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20">
        <v>5.0</v>
      </c>
      <c r="B121" s="42" t="s">
        <v>100</v>
      </c>
      <c r="C121" s="21" t="s">
        <v>14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22" t="s">
        <v>15</v>
      </c>
      <c r="B122" s="23" t="s">
        <v>101</v>
      </c>
      <c r="C122" s="43">
        <v>20.0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22" t="s">
        <v>17</v>
      </c>
      <c r="B123" s="23" t="s">
        <v>102</v>
      </c>
      <c r="C123" s="4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22" t="s">
        <v>19</v>
      </c>
      <c r="B124" s="23" t="s">
        <v>103</v>
      </c>
      <c r="C124" s="41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22" t="s">
        <v>21</v>
      </c>
      <c r="B125" s="23" t="s">
        <v>26</v>
      </c>
      <c r="C125" s="41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25" t="s">
        <v>52</v>
      </c>
      <c r="B126" s="26"/>
      <c r="C126" s="41">
        <f>SUM(C122:C125)</f>
        <v>20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19" t="s">
        <v>149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7" t="s">
        <v>105</v>
      </c>
      <c r="B129" s="2"/>
      <c r="C129" s="3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20">
        <v>6.0</v>
      </c>
      <c r="B131" s="42" t="s">
        <v>106</v>
      </c>
      <c r="C131" s="21" t="s">
        <v>41</v>
      </c>
      <c r="D131" s="21" t="s">
        <v>14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22" t="s">
        <v>15</v>
      </c>
      <c r="B132" s="23" t="s">
        <v>107</v>
      </c>
      <c r="C132" s="68">
        <v>0.08</v>
      </c>
      <c r="D132" s="24">
        <f>C150*C132</f>
        <v>252.5656242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22" t="s">
        <v>17</v>
      </c>
      <c r="B133" s="23" t="s">
        <v>108</v>
      </c>
      <c r="C133" s="68">
        <v>0.1</v>
      </c>
      <c r="D133" s="24">
        <f>(C150+D132)*C133</f>
        <v>340.9635927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22" t="s">
        <v>19</v>
      </c>
      <c r="B134" s="23" t="s">
        <v>109</v>
      </c>
      <c r="C134" s="45">
        <f>SUM(C135:C137)</f>
        <v>0.1425</v>
      </c>
      <c r="D134" s="46"/>
      <c r="E134" s="4"/>
      <c r="F134" s="47" t="s">
        <v>110</v>
      </c>
      <c r="G134" s="48"/>
      <c r="H134" s="48"/>
      <c r="I134" s="49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22"/>
      <c r="B135" s="23" t="s">
        <v>111</v>
      </c>
      <c r="C135" s="50">
        <v>0.0165</v>
      </c>
      <c r="D135" s="51">
        <f>F135*C135</f>
        <v>72.16897034</v>
      </c>
      <c r="E135" s="4"/>
      <c r="F135" s="52">
        <f>(C150+D132+D133)/(1-(C135+C136+C137))</f>
        <v>4373.87699</v>
      </c>
      <c r="G135" s="48"/>
      <c r="H135" s="48"/>
      <c r="I135" s="49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22"/>
      <c r="B136" s="23" t="s">
        <v>112</v>
      </c>
      <c r="C136" s="50">
        <v>0.076</v>
      </c>
      <c r="D136" s="51">
        <f>F135*C136</f>
        <v>332.4146513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22"/>
      <c r="B137" s="23" t="s">
        <v>113</v>
      </c>
      <c r="C137" s="53">
        <v>0.05</v>
      </c>
      <c r="D137" s="51">
        <f>F135*C137</f>
        <v>218.6938495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25" t="s">
        <v>52</v>
      </c>
      <c r="B138" s="26"/>
      <c r="C138" s="63">
        <f>SUM(C135:C137)</f>
        <v>0.1425</v>
      </c>
      <c r="D138" s="55">
        <f>SUM(D132:D137)</f>
        <v>1216.806688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19" t="s">
        <v>150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19" t="s">
        <v>151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57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7" t="s">
        <v>115</v>
      </c>
      <c r="B142" s="2"/>
      <c r="C142" s="3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20"/>
      <c r="B144" s="21" t="s">
        <v>116</v>
      </c>
      <c r="C144" s="21" t="s">
        <v>14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58" t="s">
        <v>15</v>
      </c>
      <c r="B145" s="23" t="s">
        <v>12</v>
      </c>
      <c r="C145" s="59">
        <f>C23</f>
        <v>1477.63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58" t="s">
        <v>17</v>
      </c>
      <c r="B146" s="23" t="s">
        <v>29</v>
      </c>
      <c r="C146" s="59">
        <f>C72</f>
        <v>1543.51428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58" t="s">
        <v>19</v>
      </c>
      <c r="B147" s="23" t="s">
        <v>67</v>
      </c>
      <c r="C147" s="59">
        <f>C84</f>
        <v>109.046022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58" t="s">
        <v>21</v>
      </c>
      <c r="B148" s="23" t="s">
        <v>76</v>
      </c>
      <c r="C148" s="59">
        <f>C116</f>
        <v>6.88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58" t="s">
        <v>23</v>
      </c>
      <c r="B149" s="23" t="s">
        <v>99</v>
      </c>
      <c r="C149" s="60">
        <f>C126</f>
        <v>20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25" t="s">
        <v>117</v>
      </c>
      <c r="B150" s="26"/>
      <c r="C150" s="59">
        <f>SUM(C145:C149)</f>
        <v>3157.070302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58" t="s">
        <v>25</v>
      </c>
      <c r="B151" s="23" t="s">
        <v>118</v>
      </c>
      <c r="C151" s="60">
        <f>D138</f>
        <v>1216.806688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25" t="s">
        <v>119</v>
      </c>
      <c r="B152" s="26"/>
      <c r="C152" s="59">
        <f>SUM(C150:C151)</f>
        <v>4373.87699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mergeCells count="39">
    <mergeCell ref="A1:D1"/>
    <mergeCell ref="A2:D2"/>
    <mergeCell ref="A3:D3"/>
    <mergeCell ref="A5:C5"/>
    <mergeCell ref="A14:C14"/>
    <mergeCell ref="A23:B23"/>
    <mergeCell ref="A26:C26"/>
    <mergeCell ref="A27:D27"/>
    <mergeCell ref="A28:D28"/>
    <mergeCell ref="A29:D29"/>
    <mergeCell ref="A31:C31"/>
    <mergeCell ref="A36:B36"/>
    <mergeCell ref="A39:D39"/>
    <mergeCell ref="A50:B50"/>
    <mergeCell ref="A55:C55"/>
    <mergeCell ref="A62:B62"/>
    <mergeCell ref="A64:D64"/>
    <mergeCell ref="A66:C66"/>
    <mergeCell ref="A72:B72"/>
    <mergeCell ref="A75:C75"/>
    <mergeCell ref="A84:B84"/>
    <mergeCell ref="A85:C86"/>
    <mergeCell ref="A87:C87"/>
    <mergeCell ref="A88:D88"/>
    <mergeCell ref="A90:C90"/>
    <mergeCell ref="A101:B101"/>
    <mergeCell ref="A104:C104"/>
    <mergeCell ref="A108:B108"/>
    <mergeCell ref="A138:B138"/>
    <mergeCell ref="A142:C142"/>
    <mergeCell ref="A150:B150"/>
    <mergeCell ref="A152:B152"/>
    <mergeCell ref="A111:C111"/>
    <mergeCell ref="A116:B116"/>
    <mergeCell ref="A119:C119"/>
    <mergeCell ref="A126:B126"/>
    <mergeCell ref="A129:C129"/>
    <mergeCell ref="F134:I134"/>
    <mergeCell ref="F135:I135"/>
  </mergeCells>
  <printOptions/>
  <pageMargins bottom="0.787401575" footer="0.0" header="0.0" left="0.511811024" right="0.511811024" top="0.7874015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72.14"/>
    <col customWidth="1" min="3" max="3" width="26.71"/>
    <col customWidth="1" min="4" max="4" width="14.29"/>
    <col customWidth="1" min="5" max="5" width="12.71"/>
    <col customWidth="1" min="6" max="6" width="12.0"/>
    <col customWidth="1" min="7" max="26" width="9.14"/>
  </cols>
  <sheetData>
    <row r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1" t="s">
        <v>1</v>
      </c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5" t="s">
        <v>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6"/>
      <c r="B4" s="6"/>
      <c r="C4" s="6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7" t="s">
        <v>3</v>
      </c>
      <c r="B5" s="2"/>
      <c r="C5" s="3"/>
      <c r="D5" s="6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8">
        <v>1.0</v>
      </c>
      <c r="B6" s="9" t="s">
        <v>4</v>
      </c>
      <c r="C6" s="10" t="s">
        <v>152</v>
      </c>
      <c r="D6" s="6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1">
        <v>2.0</v>
      </c>
      <c r="B7" s="12" t="s">
        <v>6</v>
      </c>
      <c r="C7" s="13"/>
      <c r="D7" s="6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1">
        <v>3.0</v>
      </c>
      <c r="B8" s="12" t="s">
        <v>7</v>
      </c>
      <c r="C8" s="14">
        <v>1399.3</v>
      </c>
      <c r="D8" s="6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1">
        <v>4.0</v>
      </c>
      <c r="B9" s="12" t="s">
        <v>8</v>
      </c>
      <c r="C9" s="1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6">
        <v>5.0</v>
      </c>
      <c r="B10" s="17" t="s">
        <v>9</v>
      </c>
      <c r="C10" s="1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9" t="s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9" t="s">
        <v>153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9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7" t="s">
        <v>12</v>
      </c>
      <c r="B14" s="2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20">
        <v>1.0</v>
      </c>
      <c r="B16" s="21" t="s">
        <v>13</v>
      </c>
      <c r="C16" s="21" t="s">
        <v>14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22" t="s">
        <v>15</v>
      </c>
      <c r="B17" s="23" t="s">
        <v>16</v>
      </c>
      <c r="C17" s="24">
        <f>C8</f>
        <v>1399.3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22" t="s">
        <v>17</v>
      </c>
      <c r="B18" s="23" t="s">
        <v>18</v>
      </c>
      <c r="C18" s="2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22" t="s">
        <v>19</v>
      </c>
      <c r="B19" s="23" t="s">
        <v>20</v>
      </c>
      <c r="C19" s="2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22" t="s">
        <v>21</v>
      </c>
      <c r="B20" s="23" t="s">
        <v>22</v>
      </c>
      <c r="C20" s="2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22" t="s">
        <v>23</v>
      </c>
      <c r="B21" s="23" t="s">
        <v>24</v>
      </c>
      <c r="C21" s="2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22" t="s">
        <v>25</v>
      </c>
      <c r="B22" s="23" t="s">
        <v>26</v>
      </c>
      <c r="C22" s="2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25" t="s">
        <v>27</v>
      </c>
      <c r="B23" s="26"/>
      <c r="C23" s="24">
        <f>SUM(C17:C22)</f>
        <v>1399.3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19" t="s">
        <v>154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19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7" t="s">
        <v>29</v>
      </c>
      <c r="B26" s="2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4.0" customHeight="1">
      <c r="A27" s="27" t="s">
        <v>30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2.5" customHeight="1">
      <c r="A28" s="27" t="s">
        <v>31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4.0" customHeight="1">
      <c r="A29" s="27" t="s">
        <v>32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2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29" t="s">
        <v>33</v>
      </c>
      <c r="B31" s="2"/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20" t="s">
        <v>34</v>
      </c>
      <c r="B33" s="21" t="s">
        <v>35</v>
      </c>
      <c r="C33" s="21" t="s">
        <v>14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22" t="s">
        <v>15</v>
      </c>
      <c r="B34" s="23" t="s">
        <v>36</v>
      </c>
      <c r="C34" s="24">
        <f>C17*0.0833</f>
        <v>116.56169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22" t="s">
        <v>17</v>
      </c>
      <c r="B35" s="23" t="s">
        <v>37</v>
      </c>
      <c r="C35" s="24">
        <f>C17*11.1%</f>
        <v>155.3223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25" t="s">
        <v>27</v>
      </c>
      <c r="B36" s="26"/>
      <c r="C36" s="24">
        <f>SUM(C34:C35)</f>
        <v>271.88399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32.25" customHeight="1">
      <c r="A39" s="30" t="s">
        <v>38</v>
      </c>
      <c r="B39" s="2"/>
      <c r="C39" s="2"/>
      <c r="D39" s="3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20" t="s">
        <v>39</v>
      </c>
      <c r="B41" s="21" t="s">
        <v>40</v>
      </c>
      <c r="C41" s="21" t="s">
        <v>41</v>
      </c>
      <c r="D41" s="21" t="s">
        <v>14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22" t="s">
        <v>15</v>
      </c>
      <c r="B42" s="23" t="s">
        <v>42</v>
      </c>
      <c r="C42" s="31">
        <v>0.2</v>
      </c>
      <c r="D42" s="24">
        <f>(C17+C36)*C42</f>
        <v>334.236798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22" t="s">
        <v>17</v>
      </c>
      <c r="B43" s="23" t="s">
        <v>43</v>
      </c>
      <c r="C43" s="31">
        <v>0.025</v>
      </c>
      <c r="D43" s="24">
        <f>(C17+C36)*C43</f>
        <v>41.77959975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22" t="s">
        <v>19</v>
      </c>
      <c r="B44" s="23" t="s">
        <v>44</v>
      </c>
      <c r="C44" s="64">
        <v>0.0306</v>
      </c>
      <c r="D44" s="24">
        <f>(C17+C36)*C44</f>
        <v>51.13823009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22" t="s">
        <v>21</v>
      </c>
      <c r="B45" s="23" t="s">
        <v>45</v>
      </c>
      <c r="C45" s="31">
        <v>0.015</v>
      </c>
      <c r="D45" s="24">
        <f>(C17+C36)*C45</f>
        <v>25.06775985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22" t="s">
        <v>23</v>
      </c>
      <c r="B46" s="23" t="s">
        <v>46</v>
      </c>
      <c r="C46" s="31">
        <v>0.01</v>
      </c>
      <c r="D46" s="24">
        <f>(C17+C36)*C46</f>
        <v>16.7118399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22" t="s">
        <v>25</v>
      </c>
      <c r="B47" s="23" t="s">
        <v>47</v>
      </c>
      <c r="C47" s="31">
        <v>0.006</v>
      </c>
      <c r="D47" s="24">
        <f>(C17+C36)*C47</f>
        <v>10.02710394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22" t="s">
        <v>48</v>
      </c>
      <c r="B48" s="23" t="s">
        <v>49</v>
      </c>
      <c r="C48" s="31">
        <v>0.002</v>
      </c>
      <c r="D48" s="24">
        <f>(C17+C36)*C48</f>
        <v>3.34236798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22" t="s">
        <v>50</v>
      </c>
      <c r="B49" s="23" t="s">
        <v>51</v>
      </c>
      <c r="C49" s="31">
        <v>0.08</v>
      </c>
      <c r="D49" s="24">
        <f>(C17+C36)*C49</f>
        <v>133.6947192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25" t="s">
        <v>52</v>
      </c>
      <c r="B50" s="26"/>
      <c r="C50" s="31">
        <f t="shared" ref="C50:D50" si="1">SUM(C42:C49)</f>
        <v>0.3686</v>
      </c>
      <c r="D50" s="24">
        <f t="shared" si="1"/>
        <v>615.9984187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19" t="s">
        <v>155</v>
      </c>
      <c r="B51" s="33"/>
      <c r="C51" s="34"/>
      <c r="D51" s="3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19" t="s">
        <v>156</v>
      </c>
      <c r="B52" s="33"/>
      <c r="C52" s="34"/>
      <c r="D52" s="3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19" t="s">
        <v>55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29" t="s">
        <v>56</v>
      </c>
      <c r="B55" s="2"/>
      <c r="C55" s="3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20" t="s">
        <v>57</v>
      </c>
      <c r="B57" s="21" t="s">
        <v>58</v>
      </c>
      <c r="C57" s="21" t="s">
        <v>14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22" t="s">
        <v>15</v>
      </c>
      <c r="B58" s="23" t="s">
        <v>59</v>
      </c>
      <c r="C58" s="35">
        <v>159.11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22" t="s">
        <v>17</v>
      </c>
      <c r="B59" s="23" t="s">
        <v>125</v>
      </c>
      <c r="C59" s="35">
        <v>289.26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22" t="s">
        <v>19</v>
      </c>
      <c r="B60" s="36" t="s">
        <v>61</v>
      </c>
      <c r="C60" s="35">
        <v>158.11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22" t="s">
        <v>21</v>
      </c>
      <c r="B61" s="36" t="s">
        <v>62</v>
      </c>
      <c r="C61" s="35">
        <v>4.15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25" t="s">
        <v>27</v>
      </c>
      <c r="B62" s="26"/>
      <c r="C62" s="24">
        <f>SUM(C58:C61)</f>
        <v>610.63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19" t="s">
        <v>63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24.0" customHeight="1">
      <c r="A64" s="27" t="s">
        <v>64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1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29" t="s">
        <v>65</v>
      </c>
      <c r="B66" s="2"/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20">
        <v>2.0</v>
      </c>
      <c r="B68" s="21" t="s">
        <v>66</v>
      </c>
      <c r="C68" s="21" t="s">
        <v>14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22" t="s">
        <v>34</v>
      </c>
      <c r="B69" s="23" t="s">
        <v>35</v>
      </c>
      <c r="C69" s="24">
        <f>C36</f>
        <v>271.88399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22" t="s">
        <v>39</v>
      </c>
      <c r="B70" s="23" t="s">
        <v>40</v>
      </c>
      <c r="C70" s="24">
        <f>D50</f>
        <v>615.9984187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22" t="s">
        <v>57</v>
      </c>
      <c r="B71" s="23" t="s">
        <v>58</v>
      </c>
      <c r="C71" s="24">
        <f>C62</f>
        <v>610.63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25" t="s">
        <v>27</v>
      </c>
      <c r="B72" s="26"/>
      <c r="C72" s="24">
        <f>SUM(C69:C71)</f>
        <v>1498.512409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37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7" t="s">
        <v>67</v>
      </c>
      <c r="B75" s="2"/>
      <c r="C75" s="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20">
        <v>3.0</v>
      </c>
      <c r="B77" s="21" t="s">
        <v>68</v>
      </c>
      <c r="C77" s="21" t="s">
        <v>14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22" t="s">
        <v>15</v>
      </c>
      <c r="B78" s="38" t="s">
        <v>69</v>
      </c>
      <c r="C78" s="35">
        <v>5.88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22" t="s">
        <v>17</v>
      </c>
      <c r="B79" s="38" t="s">
        <v>70</v>
      </c>
      <c r="C79" s="35">
        <v>4.2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22" t="s">
        <v>19</v>
      </c>
      <c r="B80" s="38" t="s">
        <v>71</v>
      </c>
      <c r="C80" s="35">
        <v>44.78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22" t="s">
        <v>21</v>
      </c>
      <c r="B81" s="38" t="s">
        <v>72</v>
      </c>
      <c r="C81" s="24">
        <f>C17*1.94%</f>
        <v>27.14642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22" t="s">
        <v>23</v>
      </c>
      <c r="B82" s="38" t="s">
        <v>73</v>
      </c>
      <c r="C82" s="35">
        <v>10.07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22" t="s">
        <v>25</v>
      </c>
      <c r="B83" s="38" t="s">
        <v>74</v>
      </c>
      <c r="C83" s="35">
        <v>11.19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25" t="s">
        <v>27</v>
      </c>
      <c r="B84" s="26"/>
      <c r="C84" s="24">
        <f>SUM(C78:C83)</f>
        <v>103.26642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39" t="s">
        <v>75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40.5" customHeight="1"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7" t="s">
        <v>76</v>
      </c>
      <c r="B87" s="2"/>
      <c r="C87" s="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23.25" customHeight="1">
      <c r="A88" s="27" t="s">
        <v>77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29" t="s">
        <v>78</v>
      </c>
      <c r="B90" s="2"/>
      <c r="C90" s="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2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20" t="s">
        <v>79</v>
      </c>
      <c r="B92" s="21" t="s">
        <v>80</v>
      </c>
      <c r="C92" s="21" t="s">
        <v>14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22" t="s">
        <v>15</v>
      </c>
      <c r="B93" s="23" t="s">
        <v>81</v>
      </c>
      <c r="C93" s="35" t="s">
        <v>82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22" t="s">
        <v>17</v>
      </c>
      <c r="B94" s="23" t="s">
        <v>83</v>
      </c>
      <c r="C94" s="35">
        <v>0.42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22" t="s">
        <v>19</v>
      </c>
      <c r="B95" s="23" t="s">
        <v>84</v>
      </c>
      <c r="C95" s="24">
        <f>C17*0.04%</f>
        <v>0.55972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22" t="s">
        <v>21</v>
      </c>
      <c r="B96" s="23" t="s">
        <v>85</v>
      </c>
      <c r="C96" s="35">
        <v>3.78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22" t="s">
        <v>23</v>
      </c>
      <c r="B97" s="23" t="s">
        <v>86</v>
      </c>
      <c r="C97" s="35">
        <v>0.56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22" t="s">
        <v>87</v>
      </c>
      <c r="B98" s="23" t="s">
        <v>88</v>
      </c>
      <c r="C98" s="35">
        <v>0.21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22" t="s">
        <v>25</v>
      </c>
      <c r="B99" s="23" t="s">
        <v>89</v>
      </c>
      <c r="C99" s="35">
        <v>0.84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0" t="s">
        <v>48</v>
      </c>
      <c r="B100" s="23" t="s">
        <v>90</v>
      </c>
      <c r="C100" s="24">
        <f>C50*C94</f>
        <v>0.154812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25" t="s">
        <v>52</v>
      </c>
      <c r="B101" s="26"/>
      <c r="C101" s="24">
        <f>SUM(C93:C100)</f>
        <v>6.524532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29" t="s">
        <v>91</v>
      </c>
      <c r="B104" s="2"/>
      <c r="C104" s="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28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20" t="s">
        <v>92</v>
      </c>
      <c r="B106" s="21" t="s">
        <v>93</v>
      </c>
      <c r="C106" s="21" t="s">
        <v>14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22" t="s">
        <v>15</v>
      </c>
      <c r="B107" s="23" t="s">
        <v>94</v>
      </c>
      <c r="C107" s="41">
        <v>0.0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25" t="s">
        <v>27</v>
      </c>
      <c r="B108" s="26"/>
      <c r="C108" s="41">
        <v>0.0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29" t="s">
        <v>95</v>
      </c>
      <c r="B111" s="2"/>
      <c r="C111" s="3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28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20">
        <v>4.0</v>
      </c>
      <c r="B113" s="21" t="s">
        <v>96</v>
      </c>
      <c r="C113" s="21" t="s">
        <v>14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22" t="s">
        <v>79</v>
      </c>
      <c r="B114" s="23" t="s">
        <v>97</v>
      </c>
      <c r="C114" s="24">
        <f>C101</f>
        <v>6.524532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22" t="s">
        <v>92</v>
      </c>
      <c r="B115" s="23" t="s">
        <v>98</v>
      </c>
      <c r="C115" s="41">
        <f>C108</f>
        <v>0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25" t="s">
        <v>27</v>
      </c>
      <c r="B116" s="26"/>
      <c r="C116" s="24">
        <f>SUM(C114:C115)</f>
        <v>6.524532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7" t="s">
        <v>99</v>
      </c>
      <c r="B119" s="2"/>
      <c r="C119" s="3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20">
        <v>5.0</v>
      </c>
      <c r="B121" s="42" t="s">
        <v>100</v>
      </c>
      <c r="C121" s="21" t="s">
        <v>14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22" t="s">
        <v>15</v>
      </c>
      <c r="B122" s="23" t="s">
        <v>101</v>
      </c>
      <c r="C122" s="43">
        <v>20.0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22" t="s">
        <v>17</v>
      </c>
      <c r="B123" s="23" t="s">
        <v>102</v>
      </c>
      <c r="C123" s="4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22" t="s">
        <v>19</v>
      </c>
      <c r="B124" s="23" t="s">
        <v>103</v>
      </c>
      <c r="C124" s="41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22" t="s">
        <v>21</v>
      </c>
      <c r="B125" s="23" t="s">
        <v>26</v>
      </c>
      <c r="C125" s="41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25" t="s">
        <v>52</v>
      </c>
      <c r="B126" s="26"/>
      <c r="C126" s="41">
        <f>SUM(C122:C125)</f>
        <v>20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19" t="s">
        <v>157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7" t="s">
        <v>105</v>
      </c>
      <c r="B129" s="2"/>
      <c r="C129" s="3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20">
        <v>6.0</v>
      </c>
      <c r="B131" s="42" t="s">
        <v>106</v>
      </c>
      <c r="C131" s="21" t="s">
        <v>41</v>
      </c>
      <c r="D131" s="21" t="s">
        <v>14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22" t="s">
        <v>15</v>
      </c>
      <c r="B132" s="23" t="s">
        <v>107</v>
      </c>
      <c r="C132" s="68">
        <v>0.08</v>
      </c>
      <c r="D132" s="24">
        <f>C150*C132</f>
        <v>242.2082689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22" t="s">
        <v>17</v>
      </c>
      <c r="B133" s="23" t="s">
        <v>108</v>
      </c>
      <c r="C133" s="68">
        <v>0.1</v>
      </c>
      <c r="D133" s="24">
        <f>(C150+D132)*C133</f>
        <v>326.981163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22" t="s">
        <v>19</v>
      </c>
      <c r="B134" s="23" t="s">
        <v>109</v>
      </c>
      <c r="C134" s="45">
        <f>SUM(C135:C137)</f>
        <v>0.1425</v>
      </c>
      <c r="D134" s="46"/>
      <c r="E134" s="4"/>
      <c r="F134" s="47" t="s">
        <v>110</v>
      </c>
      <c r="G134" s="48"/>
      <c r="H134" s="48"/>
      <c r="I134" s="49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22"/>
      <c r="B135" s="23" t="s">
        <v>111</v>
      </c>
      <c r="C135" s="50">
        <v>0.0165</v>
      </c>
      <c r="D135" s="51">
        <f>F135*C135</f>
        <v>69.209424</v>
      </c>
      <c r="E135" s="4"/>
      <c r="F135" s="52">
        <f>(C150+D132+D133)/(1-(C135+C136+C137))</f>
        <v>4194.510545</v>
      </c>
      <c r="G135" s="48"/>
      <c r="H135" s="48"/>
      <c r="I135" s="49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22"/>
      <c r="B136" s="23" t="s">
        <v>112</v>
      </c>
      <c r="C136" s="50">
        <v>0.076</v>
      </c>
      <c r="D136" s="51">
        <f>F135*C136</f>
        <v>318.7828014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22"/>
      <c r="B137" s="23" t="s">
        <v>113</v>
      </c>
      <c r="C137" s="53">
        <v>0.05</v>
      </c>
      <c r="D137" s="51">
        <f>F135*C137</f>
        <v>209.7255273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25" t="s">
        <v>52</v>
      </c>
      <c r="B138" s="26"/>
      <c r="C138" s="63">
        <f>SUM(C135:C137)</f>
        <v>0.1425</v>
      </c>
      <c r="D138" s="55">
        <f>SUM(D132:D137)</f>
        <v>1166.907185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19" t="s">
        <v>158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19" t="s">
        <v>159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57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7" t="s">
        <v>115</v>
      </c>
      <c r="B142" s="2"/>
      <c r="C142" s="3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20"/>
      <c r="B144" s="21" t="s">
        <v>116</v>
      </c>
      <c r="C144" s="21" t="s">
        <v>14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58" t="s">
        <v>15</v>
      </c>
      <c r="B145" s="23" t="s">
        <v>12</v>
      </c>
      <c r="C145" s="59">
        <f>C23</f>
        <v>1399.3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58" t="s">
        <v>17</v>
      </c>
      <c r="B146" s="23" t="s">
        <v>29</v>
      </c>
      <c r="C146" s="59">
        <f>C72</f>
        <v>1498.512409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58" t="s">
        <v>19</v>
      </c>
      <c r="B147" s="23" t="s">
        <v>67</v>
      </c>
      <c r="C147" s="59">
        <f>C84</f>
        <v>103.26642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58" t="s">
        <v>21</v>
      </c>
      <c r="B148" s="23" t="s">
        <v>76</v>
      </c>
      <c r="C148" s="59">
        <f>C116</f>
        <v>6.524532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58" t="s">
        <v>23</v>
      </c>
      <c r="B149" s="23" t="s">
        <v>99</v>
      </c>
      <c r="C149" s="60">
        <f>C126</f>
        <v>20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25" t="s">
        <v>117</v>
      </c>
      <c r="B150" s="26"/>
      <c r="C150" s="59">
        <f>SUM(C145:C149)</f>
        <v>3027.603361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58" t="s">
        <v>25</v>
      </c>
      <c r="B151" s="23" t="s">
        <v>118</v>
      </c>
      <c r="C151" s="60">
        <f>D138</f>
        <v>1166.907185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25" t="s">
        <v>119</v>
      </c>
      <c r="B152" s="26"/>
      <c r="C152" s="59">
        <f>SUM(C150:C151)</f>
        <v>4194.510545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mergeCells count="39">
    <mergeCell ref="A1:D1"/>
    <mergeCell ref="A2:D2"/>
    <mergeCell ref="A3:D3"/>
    <mergeCell ref="A5:C5"/>
    <mergeCell ref="A14:C14"/>
    <mergeCell ref="A23:B23"/>
    <mergeCell ref="A26:C26"/>
    <mergeCell ref="A27:D27"/>
    <mergeCell ref="A28:D28"/>
    <mergeCell ref="A29:D29"/>
    <mergeCell ref="A31:C31"/>
    <mergeCell ref="A36:B36"/>
    <mergeCell ref="A39:D39"/>
    <mergeCell ref="A50:B50"/>
    <mergeCell ref="A55:C55"/>
    <mergeCell ref="A62:B62"/>
    <mergeCell ref="A64:D64"/>
    <mergeCell ref="A66:C66"/>
    <mergeCell ref="A72:B72"/>
    <mergeCell ref="A75:C75"/>
    <mergeCell ref="A84:B84"/>
    <mergeCell ref="A85:C86"/>
    <mergeCell ref="A87:C87"/>
    <mergeCell ref="A88:D88"/>
    <mergeCell ref="A90:C90"/>
    <mergeCell ref="A101:B101"/>
    <mergeCell ref="A104:C104"/>
    <mergeCell ref="A108:B108"/>
    <mergeCell ref="A138:B138"/>
    <mergeCell ref="A142:C142"/>
    <mergeCell ref="A150:B150"/>
    <mergeCell ref="A152:B152"/>
    <mergeCell ref="A111:C111"/>
    <mergeCell ref="A116:B116"/>
    <mergeCell ref="A119:C119"/>
    <mergeCell ref="A126:B126"/>
    <mergeCell ref="A129:C129"/>
    <mergeCell ref="F134:I134"/>
    <mergeCell ref="F135:I135"/>
  </mergeCells>
  <printOptions/>
  <pageMargins bottom="0.787401575" footer="0.0" header="0.0" left="0.511811024" right="0.511811024" top="0.7874015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72.14"/>
    <col customWidth="1" min="3" max="3" width="26.71"/>
    <col customWidth="1" min="4" max="4" width="14.29"/>
    <col customWidth="1" min="5" max="5" width="12.71"/>
    <col customWidth="1" min="6" max="6" width="12.0"/>
    <col customWidth="1" min="7" max="26" width="9.14"/>
  </cols>
  <sheetData>
    <row r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1" t="s">
        <v>1</v>
      </c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5" t="s">
        <v>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6"/>
      <c r="B4" s="6"/>
      <c r="C4" s="6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7" t="s">
        <v>3</v>
      </c>
      <c r="B5" s="2"/>
      <c r="C5" s="3"/>
      <c r="D5" s="6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8">
        <v>1.0</v>
      </c>
      <c r="B6" s="9" t="s">
        <v>4</v>
      </c>
      <c r="C6" s="10" t="s">
        <v>160</v>
      </c>
      <c r="D6" s="6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1">
        <v>2.0</v>
      </c>
      <c r="B7" s="12" t="s">
        <v>6</v>
      </c>
      <c r="C7" s="13"/>
      <c r="D7" s="6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1">
        <v>3.0</v>
      </c>
      <c r="B8" s="12" t="s">
        <v>7</v>
      </c>
      <c r="C8" s="14">
        <v>2132.75</v>
      </c>
      <c r="D8" s="6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1">
        <v>4.0</v>
      </c>
      <c r="B9" s="12" t="s">
        <v>8</v>
      </c>
      <c r="C9" s="1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6">
        <v>5.0</v>
      </c>
      <c r="B10" s="17" t="s">
        <v>9</v>
      </c>
      <c r="C10" s="1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9" t="s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9" t="s">
        <v>161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9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7" t="s">
        <v>12</v>
      </c>
      <c r="B14" s="2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20">
        <v>1.0</v>
      </c>
      <c r="B16" s="21" t="s">
        <v>13</v>
      </c>
      <c r="C16" s="21" t="s">
        <v>14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22" t="s">
        <v>15</v>
      </c>
      <c r="B17" s="23" t="s">
        <v>16</v>
      </c>
      <c r="C17" s="24">
        <f>C8</f>
        <v>2132.75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22" t="s">
        <v>17</v>
      </c>
      <c r="B18" s="23" t="s">
        <v>18</v>
      </c>
      <c r="C18" s="2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22" t="s">
        <v>19</v>
      </c>
      <c r="B19" s="23" t="s">
        <v>20</v>
      </c>
      <c r="C19" s="2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22" t="s">
        <v>21</v>
      </c>
      <c r="B20" s="23" t="s">
        <v>22</v>
      </c>
      <c r="C20" s="2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22" t="s">
        <v>23</v>
      </c>
      <c r="B21" s="23" t="s">
        <v>24</v>
      </c>
      <c r="C21" s="2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22" t="s">
        <v>25</v>
      </c>
      <c r="B22" s="23" t="s">
        <v>26</v>
      </c>
      <c r="C22" s="2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25" t="s">
        <v>27</v>
      </c>
      <c r="B23" s="26"/>
      <c r="C23" s="24">
        <f>SUM(C17:C22)</f>
        <v>2132.75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19" t="s">
        <v>162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19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7" t="s">
        <v>29</v>
      </c>
      <c r="B26" s="2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4.0" customHeight="1">
      <c r="A27" s="27" t="s">
        <v>30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2.5" customHeight="1">
      <c r="A28" s="27" t="s">
        <v>31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4.0" customHeight="1">
      <c r="A29" s="27" t="s">
        <v>32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2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29" t="s">
        <v>33</v>
      </c>
      <c r="B31" s="2"/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20" t="s">
        <v>34</v>
      </c>
      <c r="B33" s="21" t="s">
        <v>35</v>
      </c>
      <c r="C33" s="21" t="s">
        <v>14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22" t="s">
        <v>15</v>
      </c>
      <c r="B34" s="23" t="s">
        <v>36</v>
      </c>
      <c r="C34" s="24">
        <f>C17*0.0833</f>
        <v>177.658075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22" t="s">
        <v>17</v>
      </c>
      <c r="B35" s="23" t="s">
        <v>37</v>
      </c>
      <c r="C35" s="24">
        <f>C17*11.1%</f>
        <v>236.73525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25" t="s">
        <v>27</v>
      </c>
      <c r="B36" s="26"/>
      <c r="C36" s="24">
        <f>SUM(C34:C35)</f>
        <v>414.393325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32.25" customHeight="1">
      <c r="A39" s="30" t="s">
        <v>38</v>
      </c>
      <c r="B39" s="2"/>
      <c r="C39" s="2"/>
      <c r="D39" s="3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20" t="s">
        <v>39</v>
      </c>
      <c r="B41" s="21" t="s">
        <v>40</v>
      </c>
      <c r="C41" s="21" t="s">
        <v>41</v>
      </c>
      <c r="D41" s="21" t="s">
        <v>14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22" t="s">
        <v>15</v>
      </c>
      <c r="B42" s="23" t="s">
        <v>42</v>
      </c>
      <c r="C42" s="31">
        <v>0.2</v>
      </c>
      <c r="D42" s="24">
        <f>(C17+C36)*C42</f>
        <v>509.428665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22" t="s">
        <v>17</v>
      </c>
      <c r="B43" s="23" t="s">
        <v>43</v>
      </c>
      <c r="C43" s="31">
        <v>0.025</v>
      </c>
      <c r="D43" s="24">
        <f>(C17+C36)*C43</f>
        <v>63.67858313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22" t="s">
        <v>19</v>
      </c>
      <c r="B44" s="23" t="s">
        <v>44</v>
      </c>
      <c r="C44" s="69">
        <v>0.0306</v>
      </c>
      <c r="D44" s="24">
        <f>(C17+C36)*C44</f>
        <v>77.94258575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22" t="s">
        <v>21</v>
      </c>
      <c r="B45" s="23" t="s">
        <v>45</v>
      </c>
      <c r="C45" s="31">
        <v>0.015</v>
      </c>
      <c r="D45" s="24">
        <f>(C17+C36)*C45</f>
        <v>38.20714988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22" t="s">
        <v>23</v>
      </c>
      <c r="B46" s="23" t="s">
        <v>46</v>
      </c>
      <c r="C46" s="31">
        <v>0.01</v>
      </c>
      <c r="D46" s="24">
        <f>(C17+C36)*C46</f>
        <v>25.47143325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22" t="s">
        <v>25</v>
      </c>
      <c r="B47" s="23" t="s">
        <v>47</v>
      </c>
      <c r="C47" s="31">
        <v>0.006</v>
      </c>
      <c r="D47" s="24">
        <f>(C17+C36)*C47</f>
        <v>15.28285995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22" t="s">
        <v>48</v>
      </c>
      <c r="B48" s="23" t="s">
        <v>49</v>
      </c>
      <c r="C48" s="31">
        <v>0.002</v>
      </c>
      <c r="D48" s="24">
        <f>(C17+C36)*C48</f>
        <v>5.09428665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22" t="s">
        <v>50</v>
      </c>
      <c r="B49" s="23" t="s">
        <v>51</v>
      </c>
      <c r="C49" s="31">
        <v>0.08</v>
      </c>
      <c r="D49" s="24">
        <f>(C17+C36)*C49</f>
        <v>203.771466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25" t="s">
        <v>52</v>
      </c>
      <c r="B50" s="26"/>
      <c r="C50" s="31">
        <f t="shared" ref="C50:D50" si="1">SUM(C42:C49)</f>
        <v>0.3686</v>
      </c>
      <c r="D50" s="24">
        <f t="shared" si="1"/>
        <v>938.8770296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19" t="s">
        <v>163</v>
      </c>
      <c r="B51" s="33"/>
      <c r="C51" s="34"/>
      <c r="D51" s="3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19" t="s">
        <v>164</v>
      </c>
      <c r="B52" s="33"/>
      <c r="C52" s="34"/>
      <c r="D52" s="3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19" t="s">
        <v>55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29" t="s">
        <v>56</v>
      </c>
      <c r="B55" s="2"/>
      <c r="C55" s="3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20" t="s">
        <v>57</v>
      </c>
      <c r="B57" s="21" t="s">
        <v>58</v>
      </c>
      <c r="C57" s="21" t="s">
        <v>14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22" t="s">
        <v>15</v>
      </c>
      <c r="B58" s="23" t="s">
        <v>59</v>
      </c>
      <c r="C58" s="35">
        <v>115.11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22" t="s">
        <v>17</v>
      </c>
      <c r="B59" s="23" t="s">
        <v>125</v>
      </c>
      <c r="C59" s="35">
        <v>289.26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22" t="s">
        <v>19</v>
      </c>
      <c r="B60" s="36" t="s">
        <v>61</v>
      </c>
      <c r="C60" s="35">
        <v>158.11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22" t="s">
        <v>21</v>
      </c>
      <c r="B61" s="36" t="s">
        <v>62</v>
      </c>
      <c r="C61" s="35">
        <v>4.15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25" t="s">
        <v>27</v>
      </c>
      <c r="B62" s="26"/>
      <c r="C62" s="24">
        <f>SUM(C58:C61)</f>
        <v>566.63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19" t="s">
        <v>63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24.0" customHeight="1">
      <c r="A64" s="27" t="s">
        <v>64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1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29" t="s">
        <v>65</v>
      </c>
      <c r="B66" s="2"/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20">
        <v>2.0</v>
      </c>
      <c r="B68" s="21" t="s">
        <v>66</v>
      </c>
      <c r="C68" s="21" t="s">
        <v>14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22" t="s">
        <v>34</v>
      </c>
      <c r="B69" s="23" t="s">
        <v>35</v>
      </c>
      <c r="C69" s="24">
        <f>C36</f>
        <v>414.393325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22" t="s">
        <v>39</v>
      </c>
      <c r="B70" s="23" t="s">
        <v>40</v>
      </c>
      <c r="C70" s="24">
        <f>D50</f>
        <v>938.8770296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22" t="s">
        <v>57</v>
      </c>
      <c r="B71" s="23" t="s">
        <v>58</v>
      </c>
      <c r="C71" s="24">
        <f>C62</f>
        <v>566.63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25" t="s">
        <v>27</v>
      </c>
      <c r="B72" s="26"/>
      <c r="C72" s="24">
        <f>SUM(C69:C71)</f>
        <v>1919.900355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37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7" t="s">
        <v>67</v>
      </c>
      <c r="B75" s="2"/>
      <c r="C75" s="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20">
        <v>3.0</v>
      </c>
      <c r="B77" s="21" t="s">
        <v>68</v>
      </c>
      <c r="C77" s="21" t="s">
        <v>14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22" t="s">
        <v>15</v>
      </c>
      <c r="B78" s="38" t="s">
        <v>69</v>
      </c>
      <c r="C78" s="35">
        <v>8.96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22" t="s">
        <v>17</v>
      </c>
      <c r="B79" s="38" t="s">
        <v>70</v>
      </c>
      <c r="C79" s="35">
        <v>6.4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22" t="s">
        <v>19</v>
      </c>
      <c r="B80" s="38" t="s">
        <v>71</v>
      </c>
      <c r="C80" s="35">
        <v>68.25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22" t="s">
        <v>21</v>
      </c>
      <c r="B81" s="38" t="s">
        <v>72</v>
      </c>
      <c r="C81" s="24">
        <f>C17*1.94%</f>
        <v>41.37535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22" t="s">
        <v>23</v>
      </c>
      <c r="B82" s="38" t="s">
        <v>73</v>
      </c>
      <c r="C82" s="35">
        <v>15.36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22" t="s">
        <v>25</v>
      </c>
      <c r="B83" s="38" t="s">
        <v>74</v>
      </c>
      <c r="C83" s="35">
        <v>17.06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25" t="s">
        <v>27</v>
      </c>
      <c r="B84" s="26"/>
      <c r="C84" s="24">
        <f>SUM(C78:C83)</f>
        <v>157.40535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39" t="s">
        <v>75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39.75" customHeight="1"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7" t="s">
        <v>76</v>
      </c>
      <c r="B87" s="2"/>
      <c r="C87" s="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23.25" customHeight="1">
      <c r="A88" s="27" t="s">
        <v>77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29" t="s">
        <v>78</v>
      </c>
      <c r="B90" s="2"/>
      <c r="C90" s="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2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20" t="s">
        <v>79</v>
      </c>
      <c r="B92" s="21" t="s">
        <v>80</v>
      </c>
      <c r="C92" s="21" t="s">
        <v>14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22" t="s">
        <v>15</v>
      </c>
      <c r="B93" s="23" t="s">
        <v>81</v>
      </c>
      <c r="C93" s="35" t="s">
        <v>82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22" t="s">
        <v>17</v>
      </c>
      <c r="B94" s="23" t="s">
        <v>83</v>
      </c>
      <c r="C94" s="35">
        <v>0.64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22" t="s">
        <v>19</v>
      </c>
      <c r="B95" s="23" t="s">
        <v>84</v>
      </c>
      <c r="C95" s="24">
        <f>C17*0.04%</f>
        <v>0.8531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22" t="s">
        <v>21</v>
      </c>
      <c r="B96" s="23" t="s">
        <v>85</v>
      </c>
      <c r="C96" s="24">
        <f>C17*0.27%</f>
        <v>5.758425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22" t="s">
        <v>23</v>
      </c>
      <c r="B97" s="23" t="s">
        <v>86</v>
      </c>
      <c r="C97" s="35">
        <v>0.85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22" t="s">
        <v>87</v>
      </c>
      <c r="B98" s="23" t="s">
        <v>88</v>
      </c>
      <c r="C98" s="24">
        <f>C50*C97</f>
        <v>0.31331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22" t="s">
        <v>25</v>
      </c>
      <c r="B99" s="23" t="s">
        <v>89</v>
      </c>
      <c r="C99" s="35">
        <v>1.28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0" t="s">
        <v>48</v>
      </c>
      <c r="B100" s="23" t="s">
        <v>90</v>
      </c>
      <c r="C100" s="24">
        <f>C50*C94</f>
        <v>0.235904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25" t="s">
        <v>52</v>
      </c>
      <c r="B101" s="26"/>
      <c r="C101" s="24">
        <f>SUM(C93:C100)</f>
        <v>9.930739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29" t="s">
        <v>91</v>
      </c>
      <c r="B104" s="2"/>
      <c r="C104" s="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28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20" t="s">
        <v>92</v>
      </c>
      <c r="B106" s="21" t="s">
        <v>93</v>
      </c>
      <c r="C106" s="21" t="s">
        <v>14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22" t="s">
        <v>15</v>
      </c>
      <c r="B107" s="23" t="s">
        <v>94</v>
      </c>
      <c r="C107" s="41">
        <v>0.0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25" t="s">
        <v>27</v>
      </c>
      <c r="B108" s="26"/>
      <c r="C108" s="41">
        <v>0.0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29" t="s">
        <v>95</v>
      </c>
      <c r="B111" s="2"/>
      <c r="C111" s="3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28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20">
        <v>4.0</v>
      </c>
      <c r="B113" s="21" t="s">
        <v>96</v>
      </c>
      <c r="C113" s="21" t="s">
        <v>14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22" t="s">
        <v>79</v>
      </c>
      <c r="B114" s="23" t="s">
        <v>97</v>
      </c>
      <c r="C114" s="24">
        <f>C101</f>
        <v>9.930739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22" t="s">
        <v>92</v>
      </c>
      <c r="B115" s="23" t="s">
        <v>98</v>
      </c>
      <c r="C115" s="41">
        <f>C108</f>
        <v>0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25" t="s">
        <v>27</v>
      </c>
      <c r="B116" s="26"/>
      <c r="C116" s="24">
        <f>SUM(C114:C115)</f>
        <v>9.930739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7" t="s">
        <v>99</v>
      </c>
      <c r="B119" s="2"/>
      <c r="C119" s="3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20">
        <v>5.0</v>
      </c>
      <c r="B121" s="42" t="s">
        <v>100</v>
      </c>
      <c r="C121" s="21" t="s">
        <v>14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22" t="s">
        <v>15</v>
      </c>
      <c r="B122" s="23" t="s">
        <v>101</v>
      </c>
      <c r="C122" s="43">
        <v>20.0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22" t="s">
        <v>17</v>
      </c>
      <c r="B123" s="23" t="s">
        <v>102</v>
      </c>
      <c r="C123" s="4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22" t="s">
        <v>19</v>
      </c>
      <c r="B124" s="23" t="s">
        <v>103</v>
      </c>
      <c r="C124" s="41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22" t="s">
        <v>21</v>
      </c>
      <c r="B125" s="23" t="s">
        <v>26</v>
      </c>
      <c r="C125" s="41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25" t="s">
        <v>52</v>
      </c>
      <c r="B126" s="26"/>
      <c r="C126" s="41">
        <f>SUM(C122:C125)</f>
        <v>20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19" t="s">
        <v>165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7" t="s">
        <v>105</v>
      </c>
      <c r="B129" s="2"/>
      <c r="C129" s="3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20">
        <v>6.0</v>
      </c>
      <c r="B131" s="42" t="s">
        <v>106</v>
      </c>
      <c r="C131" s="21" t="s">
        <v>41</v>
      </c>
      <c r="D131" s="21" t="s">
        <v>14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22" t="s">
        <v>15</v>
      </c>
      <c r="B132" s="23" t="s">
        <v>107</v>
      </c>
      <c r="C132" s="66">
        <v>0.08</v>
      </c>
      <c r="D132" s="24">
        <f>C150*C132</f>
        <v>339.1989155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22" t="s">
        <v>17</v>
      </c>
      <c r="B133" s="23" t="s">
        <v>108</v>
      </c>
      <c r="C133" s="66">
        <v>0.1</v>
      </c>
      <c r="D133" s="24">
        <f>(C150+D132)*C133</f>
        <v>457.9185359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22" t="s">
        <v>19</v>
      </c>
      <c r="B134" s="23" t="s">
        <v>109</v>
      </c>
      <c r="C134" s="45">
        <f>SUM(C135:C137)</f>
        <v>0.1425</v>
      </c>
      <c r="D134" s="46"/>
      <c r="E134" s="4"/>
      <c r="F134" s="47" t="s">
        <v>110</v>
      </c>
      <c r="G134" s="48"/>
      <c r="H134" s="48"/>
      <c r="I134" s="49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22"/>
      <c r="B135" s="23" t="s">
        <v>111</v>
      </c>
      <c r="C135" s="50">
        <v>0.0165</v>
      </c>
      <c r="D135" s="51">
        <f>F135*C135</f>
        <v>96.92386503</v>
      </c>
      <c r="E135" s="4"/>
      <c r="F135" s="52">
        <f>(C150+D132+D133)/(1-(C135+C136+C137))</f>
        <v>5874.173638</v>
      </c>
      <c r="G135" s="48"/>
      <c r="H135" s="48"/>
      <c r="I135" s="49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22"/>
      <c r="B136" s="23" t="s">
        <v>112</v>
      </c>
      <c r="C136" s="50">
        <v>0.076</v>
      </c>
      <c r="D136" s="51">
        <f>F135*C136</f>
        <v>446.4371965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22"/>
      <c r="B137" s="23" t="s">
        <v>113</v>
      </c>
      <c r="C137" s="53">
        <v>0.05</v>
      </c>
      <c r="D137" s="51">
        <f>F135*C137</f>
        <v>293.7086819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25" t="s">
        <v>52</v>
      </c>
      <c r="B138" s="26"/>
      <c r="C138" s="63">
        <f>SUM(C135:C137)</f>
        <v>0.1425</v>
      </c>
      <c r="D138" s="55">
        <f>SUM(D132:D137)</f>
        <v>1634.187195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19" t="s">
        <v>166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19" t="s">
        <v>167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57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7" t="s">
        <v>115</v>
      </c>
      <c r="B142" s="2"/>
      <c r="C142" s="3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20"/>
      <c r="B144" s="21" t="s">
        <v>116</v>
      </c>
      <c r="C144" s="21" t="s">
        <v>14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58" t="s">
        <v>15</v>
      </c>
      <c r="B145" s="23" t="s">
        <v>12</v>
      </c>
      <c r="C145" s="59">
        <f>C23</f>
        <v>2132.75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58" t="s">
        <v>17</v>
      </c>
      <c r="B146" s="23" t="s">
        <v>29</v>
      </c>
      <c r="C146" s="59">
        <f>C72</f>
        <v>1919.900355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58" t="s">
        <v>19</v>
      </c>
      <c r="B147" s="23" t="s">
        <v>67</v>
      </c>
      <c r="C147" s="59">
        <f>C84</f>
        <v>157.40535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58" t="s">
        <v>21</v>
      </c>
      <c r="B148" s="23" t="s">
        <v>76</v>
      </c>
      <c r="C148" s="59">
        <f>C116</f>
        <v>9.930739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58" t="s">
        <v>23</v>
      </c>
      <c r="B149" s="23" t="s">
        <v>99</v>
      </c>
      <c r="C149" s="60">
        <f>C126</f>
        <v>20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25" t="s">
        <v>117</v>
      </c>
      <c r="B150" s="26"/>
      <c r="C150" s="59">
        <f>SUM(C145:C149)</f>
        <v>4239.986444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58" t="s">
        <v>25</v>
      </c>
      <c r="B151" s="23" t="s">
        <v>118</v>
      </c>
      <c r="C151" s="60">
        <f>D138</f>
        <v>1634.187195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25" t="s">
        <v>119</v>
      </c>
      <c r="B152" s="26"/>
      <c r="C152" s="59">
        <f>SUM(C150:C151)</f>
        <v>5874.173638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mergeCells count="39">
    <mergeCell ref="A1:D1"/>
    <mergeCell ref="A2:D2"/>
    <mergeCell ref="A3:D3"/>
    <mergeCell ref="A5:C5"/>
    <mergeCell ref="A14:C14"/>
    <mergeCell ref="A23:B23"/>
    <mergeCell ref="A26:C26"/>
    <mergeCell ref="A27:D27"/>
    <mergeCell ref="A28:D28"/>
    <mergeCell ref="A29:D29"/>
    <mergeCell ref="A31:C31"/>
    <mergeCell ref="A36:B36"/>
    <mergeCell ref="A39:D39"/>
    <mergeCell ref="A50:B50"/>
    <mergeCell ref="A55:C55"/>
    <mergeCell ref="A62:B62"/>
    <mergeCell ref="A64:D64"/>
    <mergeCell ref="A66:C66"/>
    <mergeCell ref="A72:B72"/>
    <mergeCell ref="A75:C75"/>
    <mergeCell ref="A84:B84"/>
    <mergeCell ref="A85:C86"/>
    <mergeCell ref="A87:C87"/>
    <mergeCell ref="A88:D88"/>
    <mergeCell ref="A90:C90"/>
    <mergeCell ref="A101:B101"/>
    <mergeCell ref="A104:C104"/>
    <mergeCell ref="A108:B108"/>
    <mergeCell ref="A138:B138"/>
    <mergeCell ref="A142:C142"/>
    <mergeCell ref="A150:B150"/>
    <mergeCell ref="A152:B152"/>
    <mergeCell ref="A111:C111"/>
    <mergeCell ref="A116:B116"/>
    <mergeCell ref="A119:C119"/>
    <mergeCell ref="A126:B126"/>
    <mergeCell ref="A129:C129"/>
    <mergeCell ref="F134:I134"/>
    <mergeCell ref="F135:I135"/>
  </mergeCells>
  <printOptions/>
  <pageMargins bottom="0.787401575" footer="0.0" header="0.0" left="0.511811024" right="0.511811024" top="0.7874015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67.43"/>
    <col customWidth="1" min="3" max="3" width="28.29"/>
  </cols>
  <sheetData>
    <row r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1" t="s">
        <v>1</v>
      </c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5" t="s">
        <v>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6"/>
      <c r="B4" s="6"/>
      <c r="C4" s="6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7" t="s">
        <v>3</v>
      </c>
      <c r="B5" s="2"/>
      <c r="C5" s="3"/>
      <c r="D5" s="6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8">
        <v>1.0</v>
      </c>
      <c r="B6" s="9" t="s">
        <v>4</v>
      </c>
      <c r="C6" s="67" t="s">
        <v>168</v>
      </c>
      <c r="D6" s="6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1">
        <v>2.0</v>
      </c>
      <c r="B7" s="12" t="s">
        <v>6</v>
      </c>
      <c r="C7" s="13"/>
      <c r="D7" s="6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1">
        <v>3.0</v>
      </c>
      <c r="B8" s="12" t="s">
        <v>7</v>
      </c>
      <c r="C8" s="14">
        <v>2132.75</v>
      </c>
      <c r="D8" s="6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1">
        <v>4.0</v>
      </c>
      <c r="B9" s="12" t="s">
        <v>8</v>
      </c>
      <c r="C9" s="1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6">
        <v>5.0</v>
      </c>
      <c r="B10" s="17" t="s">
        <v>9</v>
      </c>
      <c r="C10" s="1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9" t="s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9" t="s">
        <v>169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9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7" t="s">
        <v>12</v>
      </c>
      <c r="B14" s="2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20">
        <v>1.0</v>
      </c>
      <c r="B16" s="21" t="s">
        <v>13</v>
      </c>
      <c r="C16" s="21" t="s">
        <v>14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22" t="s">
        <v>15</v>
      </c>
      <c r="B17" s="23" t="s">
        <v>16</v>
      </c>
      <c r="C17" s="35">
        <v>11.63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22" t="s">
        <v>17</v>
      </c>
      <c r="B18" s="23" t="s">
        <v>18</v>
      </c>
      <c r="C18" s="2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22" t="s">
        <v>19</v>
      </c>
      <c r="B19" s="23" t="s">
        <v>20</v>
      </c>
      <c r="C19" s="2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22" t="s">
        <v>21</v>
      </c>
      <c r="B20" s="23" t="s">
        <v>22</v>
      </c>
      <c r="C20" s="2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22" t="s">
        <v>23</v>
      </c>
      <c r="B21" s="23" t="s">
        <v>24</v>
      </c>
      <c r="C21" s="2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22" t="s">
        <v>25</v>
      </c>
      <c r="B22" s="23" t="s">
        <v>26</v>
      </c>
      <c r="C22" s="2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25" t="s">
        <v>27</v>
      </c>
      <c r="B23" s="26"/>
      <c r="C23" s="24">
        <f>SUM(C17:C22)</f>
        <v>11.63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19" t="s">
        <v>170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19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7" t="s">
        <v>29</v>
      </c>
      <c r="B26" s="2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27" t="s">
        <v>30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27" t="s">
        <v>31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27" t="s">
        <v>32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2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29" t="s">
        <v>33</v>
      </c>
      <c r="B31" s="2"/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20" t="s">
        <v>34</v>
      </c>
      <c r="B33" s="21" t="s">
        <v>35</v>
      </c>
      <c r="C33" s="21" t="s">
        <v>14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22" t="s">
        <v>15</v>
      </c>
      <c r="B34" s="23" t="s">
        <v>36</v>
      </c>
      <c r="C34" s="24">
        <f>C17*0.0833</f>
        <v>0.968779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22" t="s">
        <v>17</v>
      </c>
      <c r="B35" s="23" t="s">
        <v>37</v>
      </c>
      <c r="C35" s="24">
        <f>C17*11.1%</f>
        <v>1.29093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25" t="s">
        <v>27</v>
      </c>
      <c r="B36" s="26"/>
      <c r="C36" s="24">
        <f>SUM(C34:C35)</f>
        <v>2.259709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30" t="s">
        <v>38</v>
      </c>
      <c r="B39" s="2"/>
      <c r="C39" s="2"/>
      <c r="D39" s="3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20" t="s">
        <v>39</v>
      </c>
      <c r="B41" s="21" t="s">
        <v>40</v>
      </c>
      <c r="C41" s="21" t="s">
        <v>41</v>
      </c>
      <c r="D41" s="21" t="s">
        <v>14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22" t="s">
        <v>15</v>
      </c>
      <c r="B42" s="23" t="s">
        <v>42</v>
      </c>
      <c r="C42" s="31">
        <v>0.2</v>
      </c>
      <c r="D42" s="24">
        <f>(C17+C36)*C42</f>
        <v>2.7779418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22" t="s">
        <v>17</v>
      </c>
      <c r="B43" s="23" t="s">
        <v>43</v>
      </c>
      <c r="C43" s="31">
        <v>0.025</v>
      </c>
      <c r="D43" s="24">
        <f>(C17+C36)*C43</f>
        <v>0.347242725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22" t="s">
        <v>19</v>
      </c>
      <c r="B44" s="23" t="s">
        <v>44</v>
      </c>
      <c r="C44" s="69">
        <v>0.0306</v>
      </c>
      <c r="D44" s="24">
        <f>(C17+C36)*C44</f>
        <v>0.4250250954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22" t="s">
        <v>21</v>
      </c>
      <c r="B45" s="23" t="s">
        <v>45</v>
      </c>
      <c r="C45" s="31">
        <v>0.015</v>
      </c>
      <c r="D45" s="24">
        <f>(C17+C36)*C45</f>
        <v>0.208345635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22" t="s">
        <v>23</v>
      </c>
      <c r="B46" s="23" t="s">
        <v>46</v>
      </c>
      <c r="C46" s="31">
        <v>0.01</v>
      </c>
      <c r="D46" s="24">
        <f>(C17+C36)*C46</f>
        <v>0.13889709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22" t="s">
        <v>25</v>
      </c>
      <c r="B47" s="23" t="s">
        <v>47</v>
      </c>
      <c r="C47" s="31">
        <v>0.006</v>
      </c>
      <c r="D47" s="24">
        <f>(C17+C36)*C47</f>
        <v>0.083338254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22" t="s">
        <v>48</v>
      </c>
      <c r="B48" s="23" t="s">
        <v>49</v>
      </c>
      <c r="C48" s="31">
        <v>0.002</v>
      </c>
      <c r="D48" s="24">
        <f>(C17+C36)*C48</f>
        <v>0.027779418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22" t="s">
        <v>50</v>
      </c>
      <c r="B49" s="23" t="s">
        <v>51</v>
      </c>
      <c r="C49" s="31">
        <v>0.08</v>
      </c>
      <c r="D49" s="24">
        <f>(C17+C36)*C49</f>
        <v>1.11117672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25" t="s">
        <v>52</v>
      </c>
      <c r="B50" s="26"/>
      <c r="C50" s="31">
        <f t="shared" ref="C50:D50" si="1">SUM(C42:C49)</f>
        <v>0.3686</v>
      </c>
      <c r="D50" s="24">
        <f t="shared" si="1"/>
        <v>5.119746737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19" t="s">
        <v>171</v>
      </c>
      <c r="B51" s="33"/>
      <c r="C51" s="34"/>
      <c r="D51" s="3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19" t="s">
        <v>172</v>
      </c>
      <c r="B52" s="33"/>
      <c r="C52" s="34"/>
      <c r="D52" s="3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19" t="s">
        <v>55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19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32.25" customHeight="1">
      <c r="A56" s="29" t="s">
        <v>65</v>
      </c>
      <c r="B56" s="2"/>
      <c r="C56" s="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20">
        <v>2.0</v>
      </c>
      <c r="B58" s="21" t="s">
        <v>66</v>
      </c>
      <c r="C58" s="21" t="s">
        <v>14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22" t="s">
        <v>34</v>
      </c>
      <c r="B59" s="23" t="s">
        <v>35</v>
      </c>
      <c r="C59" s="24">
        <f>C36</f>
        <v>2.259709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22"/>
      <c r="B60" s="23"/>
      <c r="C60" s="2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7" t="s">
        <v>105</v>
      </c>
      <c r="B62" s="2"/>
      <c r="C62" s="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20">
        <v>6.0</v>
      </c>
      <c r="B64" s="42" t="s">
        <v>106</v>
      </c>
      <c r="C64" s="21" t="s">
        <v>41</v>
      </c>
      <c r="D64" s="21" t="s">
        <v>14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22" t="s">
        <v>15</v>
      </c>
      <c r="B65" s="23" t="s">
        <v>107</v>
      </c>
      <c r="C65" s="70">
        <v>0.08</v>
      </c>
      <c r="D65" s="24">
        <f>C80*C65</f>
        <v>1.11117672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22" t="s">
        <v>17</v>
      </c>
      <c r="B66" s="23" t="s">
        <v>108</v>
      </c>
      <c r="C66" s="70">
        <v>0.1</v>
      </c>
      <c r="D66" s="24">
        <f>(C80+D65)*C66</f>
        <v>1.500088572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22" t="s">
        <v>19</v>
      </c>
      <c r="B67" s="23" t="s">
        <v>109</v>
      </c>
      <c r="C67" s="45">
        <f>SUM(C68:C70)</f>
        <v>0.1425</v>
      </c>
      <c r="D67" s="46"/>
      <c r="E67" s="4"/>
      <c r="F67" s="47" t="s">
        <v>110</v>
      </c>
      <c r="G67" s="48"/>
      <c r="H67" s="48"/>
      <c r="I67" s="49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22"/>
      <c r="B68" s="23" t="s">
        <v>111</v>
      </c>
      <c r="C68" s="50">
        <v>0.0165</v>
      </c>
      <c r="D68" s="51">
        <f>F68*C68</f>
        <v>0.3175114587</v>
      </c>
      <c r="E68" s="4"/>
      <c r="F68" s="52">
        <f>(C80+D65+D66)/(1-(C68+C69+C70))</f>
        <v>19.24311871</v>
      </c>
      <c r="G68" s="48"/>
      <c r="H68" s="48"/>
      <c r="I68" s="49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22"/>
      <c r="B69" s="23" t="s">
        <v>112</v>
      </c>
      <c r="C69" s="50">
        <v>0.076</v>
      </c>
      <c r="D69" s="51">
        <f>F68*C69</f>
        <v>1.462477022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22"/>
      <c r="B70" s="23" t="s">
        <v>113</v>
      </c>
      <c r="C70" s="53">
        <v>0.05</v>
      </c>
      <c r="D70" s="51">
        <f>F68*C70</f>
        <v>0.9621559354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25" t="s">
        <v>52</v>
      </c>
      <c r="B71" s="26"/>
      <c r="C71" s="63">
        <f>SUM(C68:C70)</f>
        <v>0.1425</v>
      </c>
      <c r="D71" s="55">
        <f>SUM(D65:D70)</f>
        <v>5.353409708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19" t="s">
        <v>173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19" t="s">
        <v>174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57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7" t="s">
        <v>115</v>
      </c>
      <c r="B75" s="2"/>
      <c r="C75" s="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20"/>
      <c r="B77" s="21" t="s">
        <v>116</v>
      </c>
      <c r="C77" s="21" t="s">
        <v>14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58" t="s">
        <v>15</v>
      </c>
      <c r="B78" s="23" t="s">
        <v>12</v>
      </c>
      <c r="C78" s="59">
        <f>C23</f>
        <v>11.63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58" t="s">
        <v>17</v>
      </c>
      <c r="B79" s="23" t="s">
        <v>29</v>
      </c>
      <c r="C79" s="59">
        <f>C59</f>
        <v>2.259709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25" t="s">
        <v>117</v>
      </c>
      <c r="B80" s="26"/>
      <c r="C80" s="59">
        <f>SUM(C78:C79)</f>
        <v>13.889709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58" t="s">
        <v>25</v>
      </c>
      <c r="B81" s="23" t="s">
        <v>118</v>
      </c>
      <c r="C81" s="60">
        <f>D71</f>
        <v>5.353409708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25" t="s">
        <v>119</v>
      </c>
      <c r="B82" s="26"/>
      <c r="C82" s="59">
        <f>SUM(C80:C81)</f>
        <v>19.24311871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1" t="s">
        <v>0</v>
      </c>
      <c r="B85" s="2"/>
      <c r="C85" s="2"/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1" t="s">
        <v>1</v>
      </c>
      <c r="B86" s="2"/>
      <c r="C86" s="2"/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5" t="s">
        <v>2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6"/>
      <c r="B88" s="6"/>
      <c r="C88" s="6"/>
      <c r="D88" s="6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7" t="s">
        <v>3</v>
      </c>
      <c r="B89" s="2"/>
      <c r="C89" s="3"/>
      <c r="D89" s="6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8">
        <v>1.0</v>
      </c>
      <c r="B90" s="9" t="s">
        <v>4</v>
      </c>
      <c r="C90" s="67" t="s">
        <v>175</v>
      </c>
      <c r="D90" s="6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11">
        <v>2.0</v>
      </c>
      <c r="B91" s="12" t="s">
        <v>6</v>
      </c>
      <c r="C91" s="13"/>
      <c r="D91" s="6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11">
        <v>3.0</v>
      </c>
      <c r="B92" s="12" t="s">
        <v>7</v>
      </c>
      <c r="C92" s="14">
        <v>2132.75</v>
      </c>
      <c r="D92" s="6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11">
        <v>4.0</v>
      </c>
      <c r="B93" s="12" t="s">
        <v>8</v>
      </c>
      <c r="C93" s="1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16">
        <v>5.0</v>
      </c>
      <c r="B94" s="17" t="s">
        <v>9</v>
      </c>
      <c r="C94" s="18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19" t="s">
        <v>10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19" t="s">
        <v>176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1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7" t="s">
        <v>12</v>
      </c>
      <c r="B98" s="2"/>
      <c r="C98" s="3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20">
        <v>1.0</v>
      </c>
      <c r="B100" s="21" t="s">
        <v>13</v>
      </c>
      <c r="C100" s="21" t="s">
        <v>14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22" t="s">
        <v>15</v>
      </c>
      <c r="B101" s="23" t="s">
        <v>16</v>
      </c>
      <c r="C101" s="35">
        <v>16.48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22" t="s">
        <v>17</v>
      </c>
      <c r="B102" s="23" t="s">
        <v>18</v>
      </c>
      <c r="C102" s="2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22" t="s">
        <v>19</v>
      </c>
      <c r="B103" s="23" t="s">
        <v>20</v>
      </c>
      <c r="C103" s="2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22" t="s">
        <v>21</v>
      </c>
      <c r="B104" s="23" t="s">
        <v>22</v>
      </c>
      <c r="C104" s="2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22" t="s">
        <v>23</v>
      </c>
      <c r="B105" s="23" t="s">
        <v>24</v>
      </c>
      <c r="C105" s="2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22" t="s">
        <v>25</v>
      </c>
      <c r="B106" s="23" t="s">
        <v>26</v>
      </c>
      <c r="C106" s="2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25" t="s">
        <v>27</v>
      </c>
      <c r="B107" s="26"/>
      <c r="C107" s="24">
        <f>SUM(C101:C106)</f>
        <v>16.48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19" t="s">
        <v>177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19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7" t="s">
        <v>29</v>
      </c>
      <c r="B110" s="2"/>
      <c r="C110" s="3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27" t="s">
        <v>30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27" t="s">
        <v>31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27" t="s">
        <v>32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28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29" t="s">
        <v>33</v>
      </c>
      <c r="B115" s="2"/>
      <c r="C115" s="3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20" t="s">
        <v>34</v>
      </c>
      <c r="B117" s="21" t="s">
        <v>35</v>
      </c>
      <c r="C117" s="21" t="s">
        <v>14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22" t="s">
        <v>15</v>
      </c>
      <c r="B118" s="23" t="s">
        <v>36</v>
      </c>
      <c r="C118" s="24">
        <f>C101*0.0833</f>
        <v>1.372784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22" t="s">
        <v>17</v>
      </c>
      <c r="B119" s="23" t="s">
        <v>37</v>
      </c>
      <c r="C119" s="24">
        <f>C101*11.1%</f>
        <v>1.82928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25" t="s">
        <v>27</v>
      </c>
      <c r="B120" s="26"/>
      <c r="C120" s="24">
        <f>SUM(C118:C119)</f>
        <v>3.202064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30" t="s">
        <v>38</v>
      </c>
      <c r="B123" s="2"/>
      <c r="C123" s="2"/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20" t="s">
        <v>39</v>
      </c>
      <c r="B125" s="21" t="s">
        <v>40</v>
      </c>
      <c r="C125" s="21" t="s">
        <v>41</v>
      </c>
      <c r="D125" s="21" t="s">
        <v>14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22" t="s">
        <v>15</v>
      </c>
      <c r="B126" s="23" t="s">
        <v>42</v>
      </c>
      <c r="C126" s="31">
        <v>0.2</v>
      </c>
      <c r="D126" s="24">
        <f>(C101+C120)*C126</f>
        <v>3.9364128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22" t="s">
        <v>17</v>
      </c>
      <c r="B127" s="23" t="s">
        <v>43</v>
      </c>
      <c r="C127" s="31">
        <v>0.025</v>
      </c>
      <c r="D127" s="24">
        <f>(C101+C120)*C127</f>
        <v>0.4920516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22" t="s">
        <v>19</v>
      </c>
      <c r="B128" s="23" t="s">
        <v>44</v>
      </c>
      <c r="C128" s="69">
        <v>0.0306</v>
      </c>
      <c r="D128" s="24">
        <f>(C101+C120)*C128</f>
        <v>0.6022711584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22" t="s">
        <v>21</v>
      </c>
      <c r="B129" s="23" t="s">
        <v>45</v>
      </c>
      <c r="C129" s="31">
        <v>0.015</v>
      </c>
      <c r="D129" s="24">
        <f>(C101+C120)*C129</f>
        <v>0.29523096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22" t="s">
        <v>23</v>
      </c>
      <c r="B130" s="23" t="s">
        <v>46</v>
      </c>
      <c r="C130" s="31">
        <v>0.01</v>
      </c>
      <c r="D130" s="24">
        <f>(C101+C120)*C130</f>
        <v>0.19682064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22" t="s">
        <v>25</v>
      </c>
      <c r="B131" s="23" t="s">
        <v>47</v>
      </c>
      <c r="C131" s="31">
        <v>0.006</v>
      </c>
      <c r="D131" s="24">
        <f>(C101+C120)*C131</f>
        <v>0.118092384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22" t="s">
        <v>48</v>
      </c>
      <c r="B132" s="23" t="s">
        <v>49</v>
      </c>
      <c r="C132" s="31">
        <v>0.002</v>
      </c>
      <c r="D132" s="24">
        <f>(C101+C120)*C132</f>
        <v>0.039364128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22" t="s">
        <v>50</v>
      </c>
      <c r="B133" s="23" t="s">
        <v>51</v>
      </c>
      <c r="C133" s="31">
        <v>0.08</v>
      </c>
      <c r="D133" s="24">
        <f>(C101+C120)*C133</f>
        <v>1.57456512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25" t="s">
        <v>52</v>
      </c>
      <c r="B134" s="26"/>
      <c r="C134" s="31">
        <f t="shared" ref="C134:D134" si="2">SUM(C126:C133)</f>
        <v>0.3686</v>
      </c>
      <c r="D134" s="24">
        <f t="shared" si="2"/>
        <v>7.25480879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19" t="s">
        <v>178</v>
      </c>
      <c r="B135" s="33"/>
      <c r="C135" s="34"/>
      <c r="D135" s="3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19" t="s">
        <v>179</v>
      </c>
      <c r="B136" s="33"/>
      <c r="C136" s="34"/>
      <c r="D136" s="3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19" t="s">
        <v>55</v>
      </c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19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29" t="s">
        <v>65</v>
      </c>
      <c r="B140" s="2"/>
      <c r="C140" s="3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20">
        <v>2.0</v>
      </c>
      <c r="B142" s="21" t="s">
        <v>66</v>
      </c>
      <c r="C142" s="21" t="s">
        <v>14</v>
      </c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22" t="s">
        <v>34</v>
      </c>
      <c r="B143" s="23" t="s">
        <v>35</v>
      </c>
      <c r="C143" s="24">
        <f>C120</f>
        <v>3.202064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22"/>
      <c r="B144" s="23"/>
      <c r="C144" s="2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7" t="s">
        <v>105</v>
      </c>
      <c r="B146" s="2"/>
      <c r="C146" s="3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20">
        <v>6.0</v>
      </c>
      <c r="B148" s="42" t="s">
        <v>106</v>
      </c>
      <c r="C148" s="21" t="s">
        <v>41</v>
      </c>
      <c r="D148" s="21" t="s">
        <v>14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22" t="s">
        <v>15</v>
      </c>
      <c r="B149" s="23" t="s">
        <v>107</v>
      </c>
      <c r="C149" s="70">
        <v>0.08</v>
      </c>
      <c r="D149" s="24">
        <f>C164*C149</f>
        <v>1.57456512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22" t="s">
        <v>17</v>
      </c>
      <c r="B150" s="23" t="s">
        <v>108</v>
      </c>
      <c r="C150" s="70">
        <v>0.1</v>
      </c>
      <c r="D150" s="24">
        <f>(C164+D149)*C150</f>
        <v>2.125662912</v>
      </c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22" t="s">
        <v>19</v>
      </c>
      <c r="B151" s="23" t="s">
        <v>109</v>
      </c>
      <c r="C151" s="45">
        <f>SUM(C152:C154)</f>
        <v>0.1425</v>
      </c>
      <c r="D151" s="46"/>
      <c r="E151" s="4"/>
      <c r="F151" s="47" t="s">
        <v>110</v>
      </c>
      <c r="G151" s="48"/>
      <c r="H151" s="48"/>
      <c r="I151" s="49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22"/>
      <c r="B152" s="23" t="s">
        <v>111</v>
      </c>
      <c r="C152" s="50">
        <v>0.0165</v>
      </c>
      <c r="D152" s="51">
        <f>F152*C152</f>
        <v>0.4499216543</v>
      </c>
      <c r="E152" s="4"/>
      <c r="F152" s="52">
        <f>(C164+D149+D150)/(1-(C152+C153+C154))</f>
        <v>27.26797905</v>
      </c>
      <c r="G152" s="48"/>
      <c r="H152" s="48"/>
      <c r="I152" s="49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22"/>
      <c r="B153" s="23" t="s">
        <v>112</v>
      </c>
      <c r="C153" s="50">
        <v>0.076</v>
      </c>
      <c r="D153" s="51">
        <f>F152*C153</f>
        <v>2.072366408</v>
      </c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22"/>
      <c r="B154" s="23" t="s">
        <v>113</v>
      </c>
      <c r="C154" s="53">
        <v>0.05</v>
      </c>
      <c r="D154" s="51">
        <f>F152*C154</f>
        <v>1.363398952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25" t="s">
        <v>52</v>
      </c>
      <c r="B155" s="26"/>
      <c r="C155" s="63">
        <f>SUM(C152:C154)</f>
        <v>0.1425</v>
      </c>
      <c r="D155" s="55">
        <f>SUM(D149:D154)</f>
        <v>7.585915046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19" t="s">
        <v>180</v>
      </c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19" t="s">
        <v>181</v>
      </c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57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7" t="s">
        <v>115</v>
      </c>
      <c r="B159" s="2"/>
      <c r="C159" s="3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20"/>
      <c r="B161" s="21" t="s">
        <v>116</v>
      </c>
      <c r="C161" s="21" t="s">
        <v>14</v>
      </c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58" t="s">
        <v>15</v>
      </c>
      <c r="B162" s="23" t="s">
        <v>12</v>
      </c>
      <c r="C162" s="59">
        <f>C107</f>
        <v>16.48</v>
      </c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58" t="s">
        <v>17</v>
      </c>
      <c r="B163" s="23" t="s">
        <v>29</v>
      </c>
      <c r="C163" s="59">
        <f>C143</f>
        <v>3.202064</v>
      </c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25" t="s">
        <v>117</v>
      </c>
      <c r="B164" s="26"/>
      <c r="C164" s="59">
        <f>SUM(C162:C163)</f>
        <v>19.682064</v>
      </c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58" t="s">
        <v>25</v>
      </c>
      <c r="B165" s="23" t="s">
        <v>118</v>
      </c>
      <c r="C165" s="60">
        <f>D155</f>
        <v>7.585915046</v>
      </c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25" t="s">
        <v>119</v>
      </c>
      <c r="B166" s="26"/>
      <c r="C166" s="59">
        <f>SUM(C164:C165)</f>
        <v>27.26797905</v>
      </c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</sheetData>
  <mergeCells count="44">
    <mergeCell ref="A1:D1"/>
    <mergeCell ref="A2:D2"/>
    <mergeCell ref="A3:D3"/>
    <mergeCell ref="A5:C5"/>
    <mergeCell ref="A14:C14"/>
    <mergeCell ref="A23:B23"/>
    <mergeCell ref="A26:C26"/>
    <mergeCell ref="A27:D27"/>
    <mergeCell ref="A28:D28"/>
    <mergeCell ref="A29:D29"/>
    <mergeCell ref="A31:C31"/>
    <mergeCell ref="A36:B36"/>
    <mergeCell ref="A39:D39"/>
    <mergeCell ref="A50:B50"/>
    <mergeCell ref="A56:C56"/>
    <mergeCell ref="A62:C62"/>
    <mergeCell ref="F67:I67"/>
    <mergeCell ref="F68:I68"/>
    <mergeCell ref="A71:B71"/>
    <mergeCell ref="A75:C75"/>
    <mergeCell ref="A80:B80"/>
    <mergeCell ref="A82:B82"/>
    <mergeCell ref="A85:D85"/>
    <mergeCell ref="A86:D86"/>
    <mergeCell ref="A87:D87"/>
    <mergeCell ref="A89:C89"/>
    <mergeCell ref="A98:C98"/>
    <mergeCell ref="A107:B107"/>
    <mergeCell ref="A110:C110"/>
    <mergeCell ref="A111:D111"/>
    <mergeCell ref="A112:D112"/>
    <mergeCell ref="A113:D113"/>
    <mergeCell ref="A115:C115"/>
    <mergeCell ref="A120:B120"/>
    <mergeCell ref="A123:D123"/>
    <mergeCell ref="A164:B164"/>
    <mergeCell ref="A166:B166"/>
    <mergeCell ref="A134:B134"/>
    <mergeCell ref="A140:C140"/>
    <mergeCell ref="A146:C146"/>
    <mergeCell ref="F151:I151"/>
    <mergeCell ref="F152:I152"/>
    <mergeCell ref="A155:B155"/>
    <mergeCell ref="A159:C159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7.14"/>
    <col customWidth="1" min="2" max="2" width="14.57"/>
    <col customWidth="1" min="3" max="3" width="14.0"/>
    <col customWidth="1" min="4" max="4" width="12.57"/>
    <col customWidth="1" min="5" max="26" width="8.71"/>
  </cols>
  <sheetData>
    <row r="1" ht="14.25" customHeight="1">
      <c r="A1" s="71" t="s">
        <v>182</v>
      </c>
      <c r="B1" s="72"/>
      <c r="C1" s="73" t="s">
        <v>183</v>
      </c>
      <c r="D1" s="74" t="s">
        <v>184</v>
      </c>
    </row>
    <row r="2" ht="14.25" customHeight="1">
      <c r="A2" s="75" t="s">
        <v>185</v>
      </c>
      <c r="B2" s="49"/>
      <c r="C2" s="76">
        <v>148.24</v>
      </c>
      <c r="D2" s="77">
        <v>30.0</v>
      </c>
    </row>
    <row r="3" ht="14.25" customHeight="1">
      <c r="C3" s="78"/>
      <c r="D3" s="79"/>
    </row>
    <row r="4" ht="14.25" customHeight="1">
      <c r="C4" s="80"/>
      <c r="D4" s="79"/>
    </row>
    <row r="5" ht="14.25" customHeight="1">
      <c r="A5" s="81" t="s">
        <v>186</v>
      </c>
      <c r="B5" s="49"/>
      <c r="C5" s="82"/>
      <c r="D5" s="79"/>
    </row>
    <row r="6" ht="14.25" customHeight="1">
      <c r="A6" s="83" t="s">
        <v>187</v>
      </c>
      <c r="B6" s="49"/>
      <c r="C6" s="84">
        <v>0.0165</v>
      </c>
      <c r="D6" s="79"/>
    </row>
    <row r="7" ht="14.25" customHeight="1">
      <c r="A7" s="83" t="s">
        <v>188</v>
      </c>
      <c r="B7" s="49"/>
      <c r="C7" s="84">
        <v>0.076</v>
      </c>
      <c r="D7" s="79"/>
    </row>
    <row r="8" ht="14.25" customHeight="1">
      <c r="A8" s="85" t="s">
        <v>189</v>
      </c>
      <c r="B8" s="49"/>
      <c r="C8" s="86">
        <v>0.05</v>
      </c>
      <c r="D8" s="79"/>
    </row>
    <row r="9" ht="14.25" customHeight="1">
      <c r="A9" s="85" t="s">
        <v>190</v>
      </c>
      <c r="B9" s="49"/>
      <c r="C9" s="86">
        <v>0.08</v>
      </c>
      <c r="D9" s="79"/>
    </row>
    <row r="10" ht="14.25" customHeight="1">
      <c r="A10" s="81" t="s">
        <v>184</v>
      </c>
      <c r="B10" s="49"/>
      <c r="C10" s="87">
        <f>SUM(C6:C9)</f>
        <v>0.2225</v>
      </c>
      <c r="D10" s="79"/>
    </row>
    <row r="11" ht="14.25" customHeight="1">
      <c r="A11" s="88"/>
      <c r="B11" s="88"/>
      <c r="C11" s="78"/>
      <c r="D11" s="79"/>
    </row>
    <row r="12" ht="14.25" customHeight="1">
      <c r="A12" s="88"/>
      <c r="B12" s="88"/>
      <c r="C12" s="80"/>
      <c r="D12" s="89"/>
    </row>
    <row r="13" ht="14.25" customHeight="1">
      <c r="A13" s="75" t="s">
        <v>191</v>
      </c>
      <c r="B13" s="49"/>
      <c r="C13" s="90">
        <f>(C2*100%)/(100%-C10)</f>
        <v>190.6623794</v>
      </c>
      <c r="D13" s="91">
        <f>D2*C13</f>
        <v>5719.871383</v>
      </c>
    </row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>
      <c r="C27" s="92"/>
      <c r="D27" s="92"/>
      <c r="E27" s="92"/>
      <c r="F27" s="92"/>
      <c r="G27" s="92"/>
      <c r="H27" s="92"/>
    </row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</sheetData>
  <mergeCells count="12">
    <mergeCell ref="A8:B8"/>
    <mergeCell ref="A9:B9"/>
    <mergeCell ref="A10:B10"/>
    <mergeCell ref="C11:C12"/>
    <mergeCell ref="A13:B13"/>
    <mergeCell ref="A1:B1"/>
    <mergeCell ref="A2:B2"/>
    <mergeCell ref="A3:B4"/>
    <mergeCell ref="C3:C4"/>
    <mergeCell ref="A5:B5"/>
    <mergeCell ref="A6:B6"/>
    <mergeCell ref="A7:B7"/>
  </mergeCells>
  <printOptions/>
  <pageMargins bottom="0.787401575" footer="0.0" header="0.0" left="0.511811024" right="0.511811024" top="0.787401575"/>
  <pageSetup orientation="landscape"/>
  <drawing r:id="rId1"/>
</worksheet>
</file>