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d.docs.live.net/615652d4fcf9b4ce/Desktop/PE 90004.2025/"/>
    </mc:Choice>
  </mc:AlternateContent>
  <xr:revisionPtr revIDLastSave="120" documentId="8_{AF9F5525-B3B9-429E-AA84-704FD80D9337}" xr6:coauthVersionLast="47" xr6:coauthVersionMax="47" xr10:uidLastSave="{1122846E-9C7F-4E62-9D5F-22AA51B708F2}"/>
  <bookViews>
    <workbookView xWindow="-108" yWindow="-108" windowWidth="23256" windowHeight="12456" activeTab="4" xr2:uid="{00000000-000D-0000-FFFF-FFFF00000000}"/>
  </bookViews>
  <sheets>
    <sheet name="Valor anual do contrato" sheetId="1" r:id="rId1"/>
    <sheet name="TRABALHADOR RURAL" sheetId="2" r:id="rId2"/>
    <sheet name="Supervisor de Exploração Agríco" sheetId="3" r:id="rId3"/>
    <sheet name="MAT" sheetId="4" r:id="rId4"/>
    <sheet name="UNF" sheetId="5" r:id="rId5"/>
  </sheets>
  <definedNames>
    <definedName name="__xlnm_Print_Area_1">#REF!</definedName>
    <definedName name="__xlnm_Print_Area_10">#REF!</definedName>
    <definedName name="__xlnm_Print_Area_11">#REF!</definedName>
    <definedName name="__xlnm_Print_Area_12">#REF!</definedName>
    <definedName name="__xlnm_Print_Area_13">#REF!</definedName>
    <definedName name="__xlnm_Print_Area_14">#REF!</definedName>
    <definedName name="__xlnm_Print_Area_15">#REF!</definedName>
    <definedName name="__xlnm_Print_Area_16">#REF!</definedName>
    <definedName name="__xlnm_Print_Area_2">#REF!</definedName>
    <definedName name="__xlnm_Print_Area_3">#REF!</definedName>
    <definedName name="__xlnm_Print_Area_4">#REF!</definedName>
    <definedName name="__xlnm_Print_Area_5">#REF!</definedName>
    <definedName name="__xlnm_Print_Area_6">#REF!</definedName>
    <definedName name="__xlnm_Print_Area_7">#REF!</definedName>
    <definedName name="__xlnm_Print_Area_8">#REF!</definedName>
    <definedName name="__xlnm_Print_Area_9">#REF!</definedName>
    <definedName name="ko">#REF!</definedName>
    <definedName name="OOOO">#REF!</definedName>
    <definedName name="SS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9" roundtripDataChecksum="xBMSa0sTyeCmDosK2Gxh41VjRBBJXTY/GQpNWPj067c="/>
    </ext>
  </extLst>
</workbook>
</file>

<file path=xl/calcChain.xml><?xml version="1.0" encoding="utf-8"?>
<calcChain xmlns="http://schemas.openxmlformats.org/spreadsheetml/2006/main">
  <c r="D16" i="2" l="1"/>
  <c r="D44" i="2"/>
  <c r="E7" i="5"/>
  <c r="E6" i="5"/>
  <c r="E5" i="5"/>
  <c r="E4" i="5"/>
  <c r="E3" i="5"/>
  <c r="E8" i="5" s="1"/>
  <c r="E9" i="5" s="1"/>
  <c r="E11" i="5" s="1"/>
  <c r="D105" i="2" s="1"/>
  <c r="G105" i="4"/>
  <c r="G104" i="4"/>
  <c r="G103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6" i="4"/>
  <c r="G75" i="4"/>
  <c r="G74" i="4"/>
  <c r="G73" i="4"/>
  <c r="G72" i="4"/>
  <c r="G71" i="4"/>
  <c r="G70" i="4"/>
  <c r="G69" i="4"/>
  <c r="G68" i="4"/>
  <c r="G67" i="4"/>
  <c r="G66" i="4"/>
  <c r="G65" i="4"/>
  <c r="G64" i="4"/>
  <c r="G63" i="4"/>
  <c r="G62" i="4"/>
  <c r="G61" i="4"/>
  <c r="G60" i="4"/>
  <c r="G59" i="4"/>
  <c r="G51" i="4"/>
  <c r="G50" i="4"/>
  <c r="G49" i="4"/>
  <c r="G48" i="4"/>
  <c r="G47" i="4"/>
  <c r="G46" i="4"/>
  <c r="G45" i="4"/>
  <c r="G44" i="4"/>
  <c r="G43" i="4"/>
  <c r="G42" i="4"/>
  <c r="G41" i="4"/>
  <c r="G40" i="4"/>
  <c r="G39" i="4"/>
  <c r="G38" i="4"/>
  <c r="G37" i="4"/>
  <c r="H33" i="4"/>
  <c r="H32" i="4"/>
  <c r="H31" i="4"/>
  <c r="H30" i="4"/>
  <c r="H28" i="4"/>
  <c r="G28" i="4"/>
  <c r="H27" i="4"/>
  <c r="G27" i="4"/>
  <c r="H26" i="4"/>
  <c r="G26" i="4"/>
  <c r="H25" i="4"/>
  <c r="G25" i="4"/>
  <c r="H24" i="4"/>
  <c r="G24" i="4"/>
  <c r="H23" i="4"/>
  <c r="G23" i="4"/>
  <c r="H22" i="4"/>
  <c r="G22" i="4"/>
  <c r="H21" i="4"/>
  <c r="G21" i="4"/>
  <c r="H20" i="4"/>
  <c r="G20" i="4"/>
  <c r="H19" i="4"/>
  <c r="G19" i="4"/>
  <c r="H18" i="4"/>
  <c r="G18" i="4"/>
  <c r="H17" i="4"/>
  <c r="G17" i="4"/>
  <c r="H16" i="4"/>
  <c r="G16" i="4"/>
  <c r="H15" i="4"/>
  <c r="G15" i="4"/>
  <c r="H14" i="4"/>
  <c r="G14" i="4"/>
  <c r="H13" i="4"/>
  <c r="G13" i="4"/>
  <c r="H12" i="4"/>
  <c r="G12" i="4"/>
  <c r="H11" i="4"/>
  <c r="G11" i="4"/>
  <c r="H10" i="4"/>
  <c r="G10" i="4"/>
  <c r="H9" i="4"/>
  <c r="G9" i="4"/>
  <c r="H8" i="4"/>
  <c r="G8" i="4"/>
  <c r="H7" i="4"/>
  <c r="G7" i="4"/>
  <c r="H6" i="4"/>
  <c r="G6" i="4"/>
  <c r="H5" i="4"/>
  <c r="G5" i="4"/>
  <c r="H4" i="4"/>
  <c r="G4" i="4"/>
  <c r="C120" i="3"/>
  <c r="C116" i="3"/>
  <c r="G47" i="3"/>
  <c r="C40" i="3"/>
  <c r="D16" i="3"/>
  <c r="D14" i="3"/>
  <c r="C116" i="2"/>
  <c r="C120" i="2" s="1"/>
  <c r="G47" i="2"/>
  <c r="C40" i="2"/>
  <c r="D14" i="2"/>
  <c r="B9" i="1"/>
  <c r="B8" i="1"/>
  <c r="D105" i="3" l="1"/>
  <c r="G106" i="4"/>
  <c r="G107" i="4" s="1"/>
  <c r="G52" i="4"/>
  <c r="G53" i="4" s="1"/>
  <c r="G55" i="4" s="1"/>
  <c r="G29" i="4"/>
  <c r="G30" i="4" s="1"/>
  <c r="G32" i="4" s="1"/>
  <c r="H29" i="4"/>
  <c r="D20" i="2"/>
  <c r="D26" i="2" s="1"/>
  <c r="G11" i="1"/>
  <c r="H11" i="1" s="1"/>
  <c r="D108" i="2"/>
  <c r="D108" i="3"/>
  <c r="G10" i="1"/>
  <c r="H10" i="1" s="1"/>
  <c r="G109" i="4"/>
  <c r="D109" i="3"/>
  <c r="D129" i="3" s="1"/>
  <c r="D109" i="2"/>
  <c r="D129" i="2" s="1"/>
  <c r="D44" i="3"/>
  <c r="D50" i="3" s="1"/>
  <c r="D56" i="3" s="1"/>
  <c r="D20" i="3"/>
  <c r="D50" i="2"/>
  <c r="D56" i="2" s="1"/>
  <c r="D27" i="2" l="1"/>
  <c r="D28" i="2" s="1"/>
  <c r="D125" i="2"/>
  <c r="D27" i="3"/>
  <c r="D26" i="3"/>
  <c r="D125" i="3"/>
  <c r="D75" i="2" l="1"/>
  <c r="D76" i="2" s="1"/>
  <c r="D82" i="2" s="1"/>
  <c r="D75" i="3"/>
  <c r="D76" i="3" s="1"/>
  <c r="D82" i="3" s="1"/>
  <c r="D28" i="3"/>
  <c r="D54" i="2"/>
  <c r="D38" i="2"/>
  <c r="D32" i="2"/>
  <c r="D33" i="2"/>
  <c r="D37" i="2"/>
  <c r="D34" i="2"/>
  <c r="D36" i="2"/>
  <c r="D39" i="2"/>
  <c r="D35" i="2"/>
  <c r="D70" i="2" l="1"/>
  <c r="D64" i="2"/>
  <c r="D63" i="2"/>
  <c r="D40" i="2"/>
  <c r="D55" i="2" s="1"/>
  <c r="D57" i="2" s="1"/>
  <c r="D54" i="3"/>
  <c r="D34" i="3"/>
  <c r="D35" i="3"/>
  <c r="D33" i="3"/>
  <c r="D32" i="3"/>
  <c r="D38" i="3"/>
  <c r="D37" i="3"/>
  <c r="D36" i="3"/>
  <c r="D39" i="3"/>
  <c r="D65" i="2" l="1"/>
  <c r="D80" i="2" s="1"/>
  <c r="D126" i="2"/>
  <c r="D69" i="2"/>
  <c r="D71" i="2" s="1"/>
  <c r="D81" i="2" s="1"/>
  <c r="D40" i="3"/>
  <c r="D55" i="3" s="1"/>
  <c r="D57" i="3" s="1"/>
  <c r="D70" i="3"/>
  <c r="D64" i="3"/>
  <c r="D63" i="3"/>
  <c r="D65" i="3" s="1"/>
  <c r="D80" i="3" s="1"/>
  <c r="D83" i="2" l="1"/>
  <c r="D89" i="2" s="1"/>
  <c r="D126" i="3"/>
  <c r="D69" i="3"/>
  <c r="D71" i="3" s="1"/>
  <c r="D81" i="3" s="1"/>
  <c r="D83" i="3" s="1"/>
  <c r="D127" i="3" s="1"/>
  <c r="D93" i="2"/>
  <c r="D97" i="2" l="1"/>
  <c r="D91" i="2"/>
  <c r="D99" i="2"/>
  <c r="D88" i="2"/>
  <c r="D95" i="2"/>
  <c r="D98" i="2"/>
  <c r="D92" i="2"/>
  <c r="D96" i="2"/>
  <c r="D90" i="2"/>
  <c r="D94" i="2"/>
  <c r="D127" i="2"/>
  <c r="D92" i="3"/>
  <c r="D93" i="3"/>
  <c r="D88" i="3"/>
  <c r="D94" i="3"/>
  <c r="D98" i="3"/>
  <c r="D95" i="3"/>
  <c r="D99" i="3"/>
  <c r="D96" i="3"/>
  <c r="D89" i="3"/>
  <c r="D91" i="3"/>
  <c r="D97" i="3"/>
  <c r="D90" i="3"/>
  <c r="D100" i="3" l="1"/>
  <c r="D128" i="3" s="1"/>
  <c r="D130" i="3" s="1"/>
  <c r="D114" i="3" s="1"/>
  <c r="D115" i="3" s="1"/>
  <c r="D100" i="2"/>
  <c r="D128" i="2" s="1"/>
  <c r="D130" i="2" s="1"/>
  <c r="D114" i="2" s="1"/>
  <c r="D115" i="2"/>
  <c r="D117" i="2" s="1"/>
  <c r="D119" i="3" l="1"/>
  <c r="D116" i="3"/>
  <c r="D117" i="3"/>
  <c r="D119" i="2"/>
  <c r="D116" i="2"/>
  <c r="H8" i="1"/>
  <c r="D120" i="3" l="1"/>
  <c r="D131" i="3" s="1"/>
  <c r="D132" i="3" s="1"/>
  <c r="E9" i="1" s="1"/>
  <c r="G9" i="1" s="1"/>
  <c r="H9" i="1" s="1"/>
  <c r="D120" i="2"/>
  <c r="D131" i="2" s="1"/>
  <c r="D132" i="2" s="1"/>
  <c r="E8" i="1" s="1"/>
  <c r="G8" i="1" s="1"/>
  <c r="G12" i="1"/>
  <c r="H1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D6" authorId="0" shapeId="0" xr:uid="{00000000-0006-0000-0200-000001000000}">
      <text>
        <r>
          <rPr>
            <sz val="11"/>
            <color theme="1"/>
            <rFont val="Arial"/>
            <scheme val="minor"/>
          </rPr>
          <t>Salário baseado na media de PE, por ser o estado mais proximo, com dados referente ao cargo
https://www.salario.com.br/profissao/supervisor-de-exploracao-agricola-cbo-620105/pe/
======</t>
        </r>
      </text>
    </comment>
  </commentList>
</comments>
</file>

<file path=xl/sharedStrings.xml><?xml version="1.0" encoding="utf-8"?>
<sst xmlns="http://schemas.openxmlformats.org/spreadsheetml/2006/main" count="652" uniqueCount="257">
  <si>
    <t>MINISTÉRIO DA EDUCAÇÃO</t>
  </si>
  <si>
    <t>UNIVERSIDADE DA INTEGRAÇÃO INTERNACIONAL DA LUSOFONIA AFRO-BRASILEIRA</t>
  </si>
  <si>
    <t>Avenida da Abolição, 3, Campus da Liberdade - Bairro Centro, Redenção/CE, CEP: 62.790-970</t>
  </si>
  <si>
    <t>QUADRO RESUMO DA CONTRATAÇÃO</t>
  </si>
  <si>
    <t>Descrição (A)</t>
  </si>
  <si>
    <t>Valor proposto por empregado (B)</t>
  </si>
  <si>
    <t>Quant. de Empregados por posto (C)</t>
  </si>
  <si>
    <t>Valor proposto por Posto (D) = B x C</t>
  </si>
  <si>
    <t>Quant. Postos (E)</t>
  </si>
  <si>
    <t>Valor mensal estimado(F)</t>
  </si>
  <si>
    <t>Valor Anual Estimado</t>
  </si>
  <si>
    <t>Material de Consumo</t>
  </si>
  <si>
    <t>Equipamentas e Ferramentas</t>
  </si>
  <si>
    <t>Total</t>
  </si>
  <si>
    <t>1. MÓDULOS</t>
  </si>
  <si>
    <t>Dados para composição dos custos referentes à mão de obra</t>
  </si>
  <si>
    <t>Tipo de serviço (mesmo serviço com características distintas)</t>
  </si>
  <si>
    <t>Trabalhador Rural</t>
  </si>
  <si>
    <t>Classificação Brasileira de Ocupações (CBO)</t>
  </si>
  <si>
    <t>6210-05</t>
  </si>
  <si>
    <t>Salário Normativo da Categoria Profissional</t>
  </si>
  <si>
    <t>Categoria Profissional (vinculada à execução contratual)</t>
  </si>
  <si>
    <t>Trabalhador Agropecuário em Geral</t>
  </si>
  <si>
    <t>Data-Base da Categoria (dia/mês/ano)</t>
  </si>
  <si>
    <t>Convenção Coletiva</t>
  </si>
  <si>
    <t>Módulo 1 – Composição da Remuneração</t>
  </si>
  <si>
    <t>Composição da Remuneração</t>
  </si>
  <si>
    <t>Valor (R$)</t>
  </si>
  <si>
    <t>A</t>
  </si>
  <si>
    <t>Salário-Base</t>
  </si>
  <si>
    <t>B</t>
  </si>
  <si>
    <t>Adicional de Periculosidade</t>
  </si>
  <si>
    <t>-</t>
  </si>
  <si>
    <t>C</t>
  </si>
  <si>
    <t>Adicional de Insalubridade  40%</t>
  </si>
  <si>
    <t>D</t>
  </si>
  <si>
    <t>Adicional Noturno</t>
  </si>
  <si>
    <t>E</t>
  </si>
  <si>
    <t>Adicional de Hora Noturna Reduzida</t>
  </si>
  <si>
    <t>F</t>
  </si>
  <si>
    <t>Adicional de Hora Extra no Feriado Trabalhado</t>
  </si>
  <si>
    <t>Módulo 2 – Encargos e Benefícios Anuais, Mensais e Diários</t>
  </si>
  <si>
    <t>Submódulo 2.1 – 13º (décimo terceiro) Salário, Férias e Adicional de Férias</t>
  </si>
  <si>
    <t>2.1</t>
  </si>
  <si>
    <t>13º (décimo terceiro) Salário, Férias e Adicional de Férias</t>
  </si>
  <si>
    <t>13º (décimo terceiro) Salário</t>
  </si>
  <si>
    <t>Férias e Adicional de Férias</t>
  </si>
  <si>
    <t>Submódulo 2.2 – Encargos previdenciários (GPS), Fundo de Garantia por Tempo de Serviço (FGTS) e outras contribuições</t>
  </si>
  <si>
    <t>2.2</t>
  </si>
  <si>
    <t>GPS, FGTS e outras contribuições</t>
  </si>
  <si>
    <t>Percentual (%)</t>
  </si>
  <si>
    <t>INSS</t>
  </si>
  <si>
    <t>Salário Educação</t>
  </si>
  <si>
    <t>SAT</t>
  </si>
  <si>
    <t>SESC ou SESI</t>
  </si>
  <si>
    <t>SENAI – SENAC</t>
  </si>
  <si>
    <t>SEBRAE</t>
  </si>
  <si>
    <t>G</t>
  </si>
  <si>
    <t>INCRA</t>
  </si>
  <si>
    <t>H</t>
  </si>
  <si>
    <t>FGTS</t>
  </si>
  <si>
    <t>Submódulo 2.3 – Benefícios Mensais e Diários</t>
  </si>
  <si>
    <t>2.3</t>
  </si>
  <si>
    <t>Benefícios Mensais e Diários</t>
  </si>
  <si>
    <t>TRANSPORTE</t>
  </si>
  <si>
    <t>Transporte</t>
  </si>
  <si>
    <t>Valor Unitário Vale-Transporte</t>
  </si>
  <si>
    <t>Auxílio-Refeição</t>
  </si>
  <si>
    <t>REFEIÇÃO/ALIMENTAÇÃO</t>
  </si>
  <si>
    <t>Cesta Básica</t>
  </si>
  <si>
    <t>Valor Unitário Vale-Refeição</t>
  </si>
  <si>
    <t>Plano de Saúde</t>
  </si>
  <si>
    <t>Desconto</t>
  </si>
  <si>
    <t>Auxílio-Creche</t>
  </si>
  <si>
    <t>CESTA BÁSICA</t>
  </si>
  <si>
    <t>Auxílio Funeral</t>
  </si>
  <si>
    <t>Valor Unitário Cesta Básica</t>
  </si>
  <si>
    <t>Quadro-Resumo do Módulo 2 – Encargos e Benefícios anuais, mensais e diários</t>
  </si>
  <si>
    <t>Encargos e Benefícios Anuais, Mensais e Diários</t>
  </si>
  <si>
    <t>Módulo 3 – Provisão para Rescisão</t>
  </si>
  <si>
    <t>Submódulo 3.1 – Aviso Prévio Indenizado</t>
  </si>
  <si>
    <t>3.1</t>
  </si>
  <si>
    <t>Aviso Prévio Indenizado</t>
  </si>
  <si>
    <t>Multa do FGTS sobre o Aviso Prévio Indenizado</t>
  </si>
  <si>
    <t>Submódulo 3.2 – Aviso Prévio Trabalhado</t>
  </si>
  <si>
    <t>3.2</t>
  </si>
  <si>
    <t>Aviso Prévio Trabalhado</t>
  </si>
  <si>
    <t>Multa do FGTS sobre o Aviso Prévio Trabalhado</t>
  </si>
  <si>
    <t>Submódulo 3.3 – Demissão com Justa Causa</t>
  </si>
  <si>
    <t>3.3</t>
  </si>
  <si>
    <t>Demissão com Justa Causa</t>
  </si>
  <si>
    <t>Quadro-Resumo do Módulo 3 – Provisão para Rescisão</t>
  </si>
  <si>
    <t>Provisão para Rescisão</t>
  </si>
  <si>
    <t>Módulo 4 – Custo de Reposição do Profissional Ausente</t>
  </si>
  <si>
    <t>Custo de Reposição do Profissional Ausente</t>
  </si>
  <si>
    <t>Férias</t>
  </si>
  <si>
    <t>Ausência Justificada</t>
  </si>
  <si>
    <t>Acidente de Trabalho</t>
  </si>
  <si>
    <t>Afastamento por Doença</t>
  </si>
  <si>
    <t>Consulta Média Filho</t>
  </si>
  <si>
    <t>Óbitos na Família</t>
  </si>
  <si>
    <t>Casamento</t>
  </si>
  <si>
    <t>Doação de Sangue</t>
  </si>
  <si>
    <t>I</t>
  </si>
  <si>
    <t>Testemunho</t>
  </si>
  <si>
    <t>J</t>
  </si>
  <si>
    <t>Paternidade</t>
  </si>
  <si>
    <t>K</t>
  </si>
  <si>
    <t>Maternidade</t>
  </si>
  <si>
    <t>L</t>
  </si>
  <si>
    <t>Consulta Pré-Natal</t>
  </si>
  <si>
    <t>Módulo 5 – Insumos Diversos</t>
  </si>
  <si>
    <t>Insumos Diversos</t>
  </si>
  <si>
    <t xml:space="preserve">Uniformes </t>
  </si>
  <si>
    <t>EPI`S</t>
  </si>
  <si>
    <t>Módulo 6 – Custos Indiretos, Tributos e Lucro</t>
  </si>
  <si>
    <t>Custos Indiretos</t>
  </si>
  <si>
    <t>Lucro</t>
  </si>
  <si>
    <t>Tributos</t>
  </si>
  <si>
    <t>C.1. Tributos Federais (PIS e COFINS)</t>
  </si>
  <si>
    <t xml:space="preserve">C.2. Tributos Estaduais </t>
  </si>
  <si>
    <t>C.3. Tributos Municipais (ISS)</t>
  </si>
  <si>
    <t>2. QUADRO-RESUMO DO CUSTO POR EMPREGADO</t>
  </si>
  <si>
    <t>Mão de obra vinculada à execução contratual (valor por empregado)</t>
  </si>
  <si>
    <t>Subtotal (A + B + C + D + E)</t>
  </si>
  <si>
    <t>Valor Total por Empregado</t>
  </si>
  <si>
    <t xml:space="preserve">¹Nota: de acordo com o entendimento do TCU no Acórdão nº 1.186/2017 - Plenário, a Administração "deve estabelecer na minuta do contrato que a parcela mensal a título de aviso prévio trabalhado será no percentual máximo de 1,94% no primeiro ano, e, em caso de prorrogação do contrato, o percentual máximo dessa parcela será de 0,194% a cada ano de prorrogação, a ser incluído por ocasião da formulação do aditivo da prorrogação do contrato, conforme a Lei 12.506/2011" (Enunciado do Boletim de Jurisprudência nº 176/2017). </t>
  </si>
  <si>
    <t>Supervisor de Exploração Agrícola</t>
  </si>
  <si>
    <t>EQUIPAMENTOS E FERRAMENTAS</t>
  </si>
  <si>
    <t>ITEM</t>
  </si>
  <si>
    <t>DESCRIÇÃO DA FERRAMENTA / EQUIPAMENTO</t>
  </si>
  <si>
    <t>UNID.</t>
  </si>
  <si>
    <t>QUANT.</t>
  </si>
  <si>
    <t>CUSTO UNIT. DE AQUISIÇÃO (R$)</t>
  </si>
  <si>
    <t>TAXA ANUAL DE DEPRECIAÇÃO (R$)¹</t>
  </si>
  <si>
    <t>VALOR ANUAL DEPRECIAÇÃO (R$)</t>
  </si>
  <si>
    <t>Roçadeira (foice) pequena manual</t>
  </si>
  <si>
    <t>Unid.</t>
  </si>
  <si>
    <t>Enxada estreita</t>
  </si>
  <si>
    <t>Chibanca com cabo</t>
  </si>
  <si>
    <t>Cavadeira articulada (boca de lobo)</t>
  </si>
  <si>
    <t>Alavanca de vergalhão em ferro ponteiro 1,8m</t>
  </si>
  <si>
    <t>Enxadeco largo</t>
  </si>
  <si>
    <t>Rebolo de afiação para motoesmeril</t>
  </si>
  <si>
    <t>Pedra de amolar</t>
  </si>
  <si>
    <t>Facão para mato 18"</t>
  </si>
  <si>
    <t>Roçadeira grande manual</t>
  </si>
  <si>
    <t>Machado com cabo</t>
  </si>
  <si>
    <t>Martelo</t>
  </si>
  <si>
    <t>Pé de cabra</t>
  </si>
  <si>
    <t>Jogo de chaves Biela em "L" 14 peças</t>
  </si>
  <si>
    <t>Jogo de chaves Combinadas c/ 16 peças, 6 a 32mm</t>
  </si>
  <si>
    <t>Jogo de chaves de fenda e phillips 7 peças</t>
  </si>
  <si>
    <t>Jogo de chaves Allen de 2 a 10mm c/ 12 peças</t>
  </si>
  <si>
    <t>Jogo de alicates profissional c/ 5 peças</t>
  </si>
  <si>
    <t>Chave de Grifo 12" para cano PVC</t>
  </si>
  <si>
    <t>Escada de fibra extensível 7,2 m</t>
  </si>
  <si>
    <t>Fumigador para apicultura em aço inox 6 L capacidade</t>
  </si>
  <si>
    <t>Jogo de ferramentas com chaves de catraca</t>
  </si>
  <si>
    <t>Motosserra a combustão 35 cm</t>
  </si>
  <si>
    <t>Roçadeira a combustão gasolina</t>
  </si>
  <si>
    <t>Conjunto motobomba centrifuga trifásica 5 cv</t>
  </si>
  <si>
    <t>und</t>
  </si>
  <si>
    <t>TOTAL ANUAL (R$)</t>
  </si>
  <si>
    <t>TOTAL MENSAL (R$)</t>
  </si>
  <si>
    <t>QUANTIDADE DE POSTOS</t>
  </si>
  <si>
    <t>CUSTO MENSAL POR POSTO (R$)</t>
  </si>
  <si>
    <t>Nota¹: Taxas anuais de depreciação conforme Anexo III da Instrução Normativa RFB Nº 1700, de 14 de março de 2017.</t>
  </si>
  <si>
    <t>EQUIPAMENTOS DE PROTEÇÃO INDIVIDUAL E COLETIVA (EPI’s e EPC’s)</t>
  </si>
  <si>
    <t>DESCRIÇÃO DO EPI / EPC</t>
  </si>
  <si>
    <t>QUANT. MEDIDA</t>
  </si>
  <si>
    <t>PREÇO UNIT. (R$)</t>
  </si>
  <si>
    <t>PREÇO TOTAL (R$)</t>
  </si>
  <si>
    <t>Macacão com tratamento hidrorepelente</t>
  </si>
  <si>
    <t>Botas de borracha impermeável tipo galocha sem forro</t>
  </si>
  <si>
    <t>Par</t>
  </si>
  <si>
    <t>Botas em couro</t>
  </si>
  <si>
    <t>Avental impermeável com nylon emborrachado</t>
  </si>
  <si>
    <t>Máscara contra gases, sem filtro removível.</t>
  </si>
  <si>
    <t>Óculos de segurança com proteção lateral</t>
  </si>
  <si>
    <t>Chapéu australiano (com protetor de nuca)</t>
  </si>
  <si>
    <t>Luva de nitrílica forrada. (Cano longo)</t>
  </si>
  <si>
    <t>Filtro para máscara</t>
  </si>
  <si>
    <t>kit (2 Unidades)</t>
  </si>
  <si>
    <t>Indumentária apícola completa</t>
  </si>
  <si>
    <t>Capa de chuva</t>
  </si>
  <si>
    <t>Luva de segurança tricotada em malha</t>
  </si>
  <si>
    <t>Abafador de ruídos tipo concha 21 Db</t>
  </si>
  <si>
    <t>Kit trabalho em altura, cinto, talabarte, trava quedas, mosquetão oval</t>
  </si>
  <si>
    <t>Filtro solar FPS 50, 100 ml</t>
  </si>
  <si>
    <t>MATERIAIS DE CONSUMO</t>
  </si>
  <si>
    <t>DESCRIÇÃO DO MATERIAL</t>
  </si>
  <si>
    <t>Esterco bovino curtido</t>
  </si>
  <si>
    <t>Kg</t>
  </si>
  <si>
    <t>Esterco de aves curtido</t>
  </si>
  <si>
    <t>kg</t>
  </si>
  <si>
    <t>Grampos para cerca</t>
  </si>
  <si>
    <t>Arame farpado (rolo de 500m)</t>
  </si>
  <si>
    <t>Rolo</t>
  </si>
  <si>
    <t>Arame liso n. 18</t>
  </si>
  <si>
    <t>Pregos para madeira, tamanhos variados</t>
  </si>
  <si>
    <t>Cola PVC para canos Frasco 75G</t>
  </si>
  <si>
    <t>Fita Veda Rosca 18mm x 50m</t>
  </si>
  <si>
    <t>Corda multifilamento trançada 12mm</t>
  </si>
  <si>
    <t>Metro</t>
  </si>
  <si>
    <t>Corrente de reposição motosserra</t>
  </si>
  <si>
    <t>Saco de ráfia 60cmx90cm</t>
  </si>
  <si>
    <t>Tela Galinheiro galvanizada, fio 1,24mm; 1,8m altura (Rolo 50m)</t>
  </si>
  <si>
    <t>Tela campestre (rolo de 1,20mx 50m)</t>
  </si>
  <si>
    <t>Saco para mudas tamanhos variados</t>
  </si>
  <si>
    <t>unid</t>
  </si>
  <si>
    <t>Saco para Silagem com abraçadeira 51cm x110 (30kg)</t>
  </si>
  <si>
    <t>Tubulação PVC 50mm de engate rápido PN 40</t>
  </si>
  <si>
    <t>Peça 6 m</t>
  </si>
  <si>
    <t>Tubulação PVC 32mm soldável PN 40</t>
  </si>
  <si>
    <t>Bucha de redução soldável 50 para 32 mm</t>
  </si>
  <si>
    <t>Registro de esfera soldável 50mm</t>
  </si>
  <si>
    <t>Registro de esfera soldável 32mm</t>
  </si>
  <si>
    <t>Kit microaspersor autocompensante bailarina c/ haste e microtubo</t>
  </si>
  <si>
    <t>Microaspersor autocompensante estático</t>
  </si>
  <si>
    <t>Gotejador</t>
  </si>
  <si>
    <t>Aspersor agropolo NY 25, 2 bocais</t>
  </si>
  <si>
    <t>Manômetro c/ glicerina ¼’’ em MCA</t>
  </si>
  <si>
    <t>Filtro de discos 2’’</t>
  </si>
  <si>
    <t>Mangueira PEBD Polietileno Irrigação 25mm (Peça 100)</t>
  </si>
  <si>
    <t>Peça (100m)</t>
  </si>
  <si>
    <t>Mangueira PEBD Polietileno Irrigação 16mm (Peça 100)</t>
  </si>
  <si>
    <t>Lima chata para motosserra 6’’</t>
  </si>
  <si>
    <t>Lona plástica impermeável 250 micras 7x8 m multiuso</t>
  </si>
  <si>
    <t>Arco de serra regulável com serra inclusa</t>
  </si>
  <si>
    <t>Mangueira de jardim lisa, anti torção, resistente (20m)</t>
  </si>
  <si>
    <t>Trena fibra de vidro 30m com enrolador</t>
  </si>
  <si>
    <t>Câmara de ar para pneu carrinho de mão</t>
  </si>
  <si>
    <t>Óleo de nim 1L</t>
  </si>
  <si>
    <t>Calda sulfocálcica 1L</t>
  </si>
  <si>
    <t>Mistura para Calda Bordalesa 1kg</t>
  </si>
  <si>
    <t>Inseticida biológico à base de BT frasco 1L</t>
  </si>
  <si>
    <t>Rolo de embalagem plástica 1kg</t>
  </si>
  <si>
    <t>Bandeja de 96 células</t>
  </si>
  <si>
    <t>Bandeja de 54 células</t>
  </si>
  <si>
    <t>Poste de madeira, tipo cônico, variedade eucalipto, comprimento 5 m, diâmetro mínimo de 12 cm, tratado em autoclave</t>
  </si>
  <si>
    <t>Unid</t>
  </si>
  <si>
    <t>Poste de madeira, tipo cônico, variedade eucalipto, comprimento 4 m, diâmetro mínimo de 25 cm, tratado em autoclave</t>
  </si>
  <si>
    <t>Carro de mão reforçado (60L)</t>
  </si>
  <si>
    <t>Sementes diversas hortaliças PCT (10G)</t>
  </si>
  <si>
    <t>Tubete para mudas</t>
  </si>
  <si>
    <t>Aspersor tipo canhão</t>
  </si>
  <si>
    <t>UNIFORMES</t>
  </si>
  <si>
    <t>DESCRIÇÃO DA PEÇA DO UNIFORME</t>
  </si>
  <si>
    <t>QUANT. ANUAL</t>
  </si>
  <si>
    <t>Crachá, com foto, nome, cargo, CPF e emblema da empresa</t>
  </si>
  <si>
    <t>Calça em brim pesado</t>
  </si>
  <si>
    <t>Bata/jaleco manga longa, com bolsos</t>
  </si>
  <si>
    <t>Camisa 100% algodão mangas curtas</t>
  </si>
  <si>
    <t>Par de meias em algodão</t>
  </si>
  <si>
    <t>TOTAL MENSAL</t>
  </si>
  <si>
    <t>CUSTO MENSAL POR POSTO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</si>
</sst>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[$R$ -416]#,##0.00"/>
    <numFmt numFmtId="165" formatCode="&quot;R$&quot;\ #,##0.00"/>
    <numFmt numFmtId="166" formatCode="_-* #,##0.00_-;\-* #,##0.00_-;_-* &quot;-&quot;??_-;_-@"/>
    <numFmt numFmtId="167" formatCode="0.000%"/>
    <numFmt numFmtId="168" formatCode="#,##0_ ;[Red]\-#,##0\ "/>
    <numFmt numFmtId="169" formatCode="#,##0.00_ ;[Red]\-#,##0.00\ "/>
  </numFmts>
  <fonts count="13" x14ac:knownFonts="1">
    <font>
      <sz val="11"/>
      <color theme="1"/>
      <name val="Arial"/>
      <scheme val="minor"/>
    </font>
    <font>
      <sz val="11"/>
      <color theme="1"/>
      <name val="Arial"/>
      <scheme val="minor"/>
    </font>
    <font>
      <sz val="11"/>
      <color theme="1"/>
      <name val="Calibri"/>
    </font>
    <font>
      <b/>
      <sz val="11"/>
      <color theme="1"/>
      <name val="Calibri"/>
    </font>
    <font>
      <sz val="11"/>
      <name val="Arial"/>
    </font>
    <font>
      <b/>
      <sz val="10"/>
      <color theme="1"/>
      <name val="Calibri"/>
    </font>
    <font>
      <sz val="11"/>
      <color rgb="FF000000"/>
      <name val="Calibri"/>
    </font>
    <font>
      <b/>
      <sz val="9"/>
      <color theme="1"/>
      <name val="Calibri"/>
    </font>
    <font>
      <sz val="9"/>
      <color theme="1"/>
      <name val="Calibri"/>
    </font>
    <font>
      <sz val="9"/>
      <color rgb="FFFF0000"/>
      <name val="Calibri"/>
    </font>
    <font>
      <sz val="7"/>
      <color theme="1"/>
      <name val="Calibri"/>
    </font>
    <font>
      <sz val="11"/>
      <color rgb="FFFF0000"/>
      <name val="Inconsolata"/>
    </font>
    <font>
      <sz val="11"/>
      <color rgb="FFFF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A2C4C9"/>
        <bgColor rgb="FFA2C4C9"/>
      </patternFill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rgb="FFBDD6EE"/>
        <bgColor rgb="FFBDD6EE"/>
      </patternFill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5" fillId="3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4" xfId="0" applyFont="1" applyBorder="1" applyAlignment="1">
      <alignment horizontal="center" vertical="center" wrapText="1"/>
    </xf>
    <xf numFmtId="165" fontId="8" fillId="0" borderId="4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" fontId="8" fillId="0" borderId="4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2" fontId="8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4" fontId="9" fillId="0" borderId="12" xfId="0" applyNumberFormat="1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4" fontId="8" fillId="0" borderId="14" xfId="0" applyNumberFormat="1" applyFont="1" applyBorder="1" applyAlignment="1">
      <alignment horizontal="center" vertical="center" wrapText="1"/>
    </xf>
    <xf numFmtId="4" fontId="8" fillId="0" borderId="12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2" fontId="8" fillId="0" borderId="16" xfId="0" applyNumberFormat="1" applyFont="1" applyBorder="1" applyAlignment="1">
      <alignment horizontal="center" vertical="center" wrapText="1"/>
    </xf>
    <xf numFmtId="2" fontId="7" fillId="0" borderId="16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  <xf numFmtId="166" fontId="8" fillId="0" borderId="0" xfId="0" applyNumberFormat="1" applyFont="1"/>
    <xf numFmtId="167" fontId="8" fillId="0" borderId="4" xfId="0" applyNumberFormat="1" applyFont="1" applyBorder="1" applyAlignment="1">
      <alignment horizontal="center" vertical="center" wrapText="1"/>
    </xf>
    <xf numFmtId="10" fontId="8" fillId="0" borderId="0" xfId="0" applyNumberFormat="1" applyFont="1" applyAlignment="1">
      <alignment vertical="center"/>
    </xf>
    <xf numFmtId="4" fontId="8" fillId="0" borderId="0" xfId="0" applyNumberFormat="1" applyFont="1"/>
    <xf numFmtId="0" fontId="2" fillId="0" borderId="0" xfId="0" applyFont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10" fontId="2" fillId="0" borderId="4" xfId="0" applyNumberFormat="1" applyFont="1" applyBorder="1" applyAlignment="1">
      <alignment horizontal="center" vertical="center" wrapText="1"/>
    </xf>
    <xf numFmtId="2" fontId="2" fillId="0" borderId="4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10" fontId="11" fillId="7" borderId="18" xfId="0" applyNumberFormat="1" applyFont="1" applyFill="1" applyBorder="1"/>
    <xf numFmtId="0" fontId="6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64" fontId="12" fillId="0" borderId="0" xfId="0" applyNumberFormat="1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0" fontId="2" fillId="0" borderId="0" xfId="0" applyFont="1"/>
    <xf numFmtId="4" fontId="6" fillId="0" borderId="4" xfId="0" applyNumberFormat="1" applyFont="1" applyBorder="1" applyAlignment="1">
      <alignment horizontal="center" vertical="center" wrapText="1"/>
    </xf>
    <xf numFmtId="168" fontId="2" fillId="0" borderId="4" xfId="0" applyNumberFormat="1" applyFont="1" applyBorder="1" applyAlignment="1">
      <alignment horizontal="center" vertical="center" wrapText="1"/>
    </xf>
    <xf numFmtId="169" fontId="3" fillId="0" borderId="4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1" fillId="0" borderId="0" xfId="0" applyFont="1" applyAlignment="1">
      <alignment horizontal="center"/>
    </xf>
    <xf numFmtId="0" fontId="0" fillId="0" borderId="0" xfId="0"/>
    <xf numFmtId="0" fontId="2" fillId="0" borderId="0" xfId="0" applyFont="1" applyAlignment="1">
      <alignment horizontal="center" wrapText="1"/>
    </xf>
    <xf numFmtId="0" fontId="3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4" fillId="0" borderId="10" xfId="0" applyFont="1" applyBorder="1"/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/>
    </xf>
    <xf numFmtId="0" fontId="4" fillId="0" borderId="7" xfId="0" applyFont="1" applyBorder="1"/>
    <xf numFmtId="0" fontId="7" fillId="0" borderId="8" xfId="0" applyFont="1" applyBorder="1" applyAlignment="1">
      <alignment horizontal="center" vertical="center" wrapText="1"/>
    </xf>
    <xf numFmtId="0" fontId="4" fillId="0" borderId="8" xfId="0" applyFont="1" applyBorder="1"/>
    <xf numFmtId="0" fontId="7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/>
    </xf>
    <xf numFmtId="0" fontId="7" fillId="5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 wrapText="1"/>
    </xf>
    <xf numFmtId="0" fontId="8" fillId="0" borderId="2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4" fillId="0" borderId="6" xfId="0" applyFont="1" applyBorder="1"/>
    <xf numFmtId="0" fontId="7" fillId="5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472440</xdr:colOff>
      <xdr:row>0</xdr:row>
      <xdr:rowOff>68580</xdr:rowOff>
    </xdr:from>
    <xdr:ext cx="419100" cy="4191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358640" y="68580"/>
          <a:ext cx="419100" cy="4191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H12"/>
  <sheetViews>
    <sheetView workbookViewId="0">
      <selection activeCell="E19" sqref="E19"/>
    </sheetView>
  </sheetViews>
  <sheetFormatPr defaultColWidth="12.59765625" defaultRowHeight="15" customHeight="1" x14ac:dyDescent="0.25"/>
  <cols>
    <col min="1" max="1" width="5.5" customWidth="1"/>
    <col min="2" max="2" width="30.5" customWidth="1"/>
    <col min="3" max="3" width="15" customWidth="1"/>
    <col min="4" max="4" width="16.69921875" customWidth="1"/>
    <col min="5" max="5" width="15.19921875" customWidth="1"/>
    <col min="6" max="6" width="11.19921875" customWidth="1"/>
  </cols>
  <sheetData>
    <row r="1" spans="1:8" ht="48" customHeight="1" x14ac:dyDescent="0.25">
      <c r="A1" s="60"/>
      <c r="B1" s="61"/>
      <c r="C1" s="61"/>
      <c r="D1" s="61"/>
      <c r="E1" s="61"/>
      <c r="F1" s="61"/>
      <c r="G1" s="61"/>
      <c r="H1" s="61"/>
    </row>
    <row r="2" spans="1:8" ht="14.4" x14ac:dyDescent="0.3">
      <c r="A2" s="62" t="s">
        <v>0</v>
      </c>
      <c r="B2" s="61"/>
      <c r="C2" s="61"/>
      <c r="D2" s="61"/>
      <c r="E2" s="61"/>
      <c r="F2" s="61"/>
      <c r="G2" s="61"/>
      <c r="H2" s="61"/>
    </row>
    <row r="3" spans="1:8" ht="14.4" x14ac:dyDescent="0.3">
      <c r="A3" s="62" t="s">
        <v>1</v>
      </c>
      <c r="B3" s="61"/>
      <c r="C3" s="61"/>
      <c r="D3" s="61"/>
      <c r="E3" s="61"/>
      <c r="F3" s="61"/>
      <c r="G3" s="61"/>
      <c r="H3" s="61"/>
    </row>
    <row r="4" spans="1:8" ht="14.4" x14ac:dyDescent="0.3">
      <c r="A4" s="62" t="s">
        <v>2</v>
      </c>
      <c r="B4" s="61"/>
      <c r="C4" s="61"/>
      <c r="D4" s="61"/>
      <c r="E4" s="61"/>
      <c r="F4" s="61"/>
      <c r="G4" s="61"/>
      <c r="H4" s="61"/>
    </row>
    <row r="5" spans="1:8" ht="14.4" x14ac:dyDescent="0.3">
      <c r="A5" s="62"/>
      <c r="B5" s="61"/>
      <c r="C5" s="61"/>
      <c r="D5" s="61"/>
      <c r="E5" s="61"/>
      <c r="F5" s="61"/>
      <c r="G5" s="61"/>
      <c r="H5" s="61"/>
    </row>
    <row r="6" spans="1:8" ht="14.4" x14ac:dyDescent="0.25">
      <c r="A6" s="63" t="s">
        <v>3</v>
      </c>
      <c r="B6" s="58"/>
      <c r="C6" s="58"/>
      <c r="D6" s="58"/>
      <c r="E6" s="58"/>
      <c r="F6" s="58"/>
      <c r="G6" s="58"/>
      <c r="H6" s="59"/>
    </row>
    <row r="7" spans="1:8" ht="41.4" x14ac:dyDescent="0.25">
      <c r="A7" s="64" t="s">
        <v>4</v>
      </c>
      <c r="B7" s="59"/>
      <c r="C7" s="1" t="s">
        <v>5</v>
      </c>
      <c r="D7" s="1" t="s">
        <v>6</v>
      </c>
      <c r="E7" s="1" t="s">
        <v>7</v>
      </c>
      <c r="F7" s="1" t="s">
        <v>8</v>
      </c>
      <c r="G7" s="1" t="s">
        <v>9</v>
      </c>
      <c r="H7" s="1" t="s">
        <v>10</v>
      </c>
    </row>
    <row r="8" spans="1:8" ht="14.4" x14ac:dyDescent="0.25">
      <c r="A8" s="2">
        <v>1</v>
      </c>
      <c r="B8" s="3" t="str">
        <f>'TRABALHADOR RURAL'!D7</f>
        <v>Trabalhador Agropecuário em Geral</v>
      </c>
      <c r="C8" s="4">
        <v>0</v>
      </c>
      <c r="D8" s="3">
        <v>1</v>
      </c>
      <c r="E8" s="5">
        <f t="shared" ref="E8:E9" si="0">C8*D8</f>
        <v>0</v>
      </c>
      <c r="F8" s="6">
        <v>11</v>
      </c>
      <c r="G8" s="7">
        <f t="shared" ref="G8:G9" si="1">F8*E8</f>
        <v>0</v>
      </c>
      <c r="H8" s="7">
        <f t="shared" ref="H8:H11" si="2">G8*12</f>
        <v>0</v>
      </c>
    </row>
    <row r="9" spans="1:8" ht="14.4" x14ac:dyDescent="0.25">
      <c r="A9" s="2">
        <v>2</v>
      </c>
      <c r="B9" s="3" t="str">
        <f>'Supervisor de Exploração Agríco'!D7</f>
        <v>Supervisor de Exploração Agrícola</v>
      </c>
      <c r="C9" s="4">
        <v>0</v>
      </c>
      <c r="D9" s="3">
        <v>1</v>
      </c>
      <c r="E9" s="5">
        <f t="shared" si="0"/>
        <v>0</v>
      </c>
      <c r="F9" s="6">
        <v>1</v>
      </c>
      <c r="G9" s="7">
        <f t="shared" si="1"/>
        <v>0</v>
      </c>
      <c r="H9" s="7">
        <f t="shared" si="2"/>
        <v>0</v>
      </c>
    </row>
    <row r="10" spans="1:8" ht="14.4" x14ac:dyDescent="0.25">
      <c r="A10" s="2">
        <v>3</v>
      </c>
      <c r="B10" s="3" t="s">
        <v>11</v>
      </c>
      <c r="C10" s="57"/>
      <c r="D10" s="58"/>
      <c r="E10" s="58"/>
      <c r="F10" s="59"/>
      <c r="G10" s="5">
        <f>MAT!G107</f>
        <v>0</v>
      </c>
      <c r="H10" s="7">
        <f t="shared" si="2"/>
        <v>0</v>
      </c>
    </row>
    <row r="11" spans="1:8" ht="14.4" x14ac:dyDescent="0.25">
      <c r="A11" s="2">
        <v>4</v>
      </c>
      <c r="B11" s="3" t="s">
        <v>12</v>
      </c>
      <c r="C11" s="57"/>
      <c r="D11" s="58"/>
      <c r="E11" s="58"/>
      <c r="F11" s="59"/>
      <c r="G11" s="5">
        <f>MAT!G29/12</f>
        <v>0</v>
      </c>
      <c r="H11" s="7">
        <f t="shared" si="2"/>
        <v>0</v>
      </c>
    </row>
    <row r="12" spans="1:8" ht="14.4" x14ac:dyDescent="0.25">
      <c r="A12" s="57" t="s">
        <v>13</v>
      </c>
      <c r="B12" s="58"/>
      <c r="C12" s="58"/>
      <c r="D12" s="58"/>
      <c r="E12" s="58"/>
      <c r="F12" s="59"/>
      <c r="G12" s="8">
        <f t="shared" ref="G12:H12" si="3">SUM(G8:G11)</f>
        <v>0</v>
      </c>
      <c r="H12" s="8">
        <f t="shared" si="3"/>
        <v>0</v>
      </c>
    </row>
  </sheetData>
  <mergeCells count="10">
    <mergeCell ref="C10:F10"/>
    <mergeCell ref="C11:F11"/>
    <mergeCell ref="A12:F12"/>
    <mergeCell ref="A1:H1"/>
    <mergeCell ref="A2:H2"/>
    <mergeCell ref="A3:H3"/>
    <mergeCell ref="A4:H4"/>
    <mergeCell ref="A5:H5"/>
    <mergeCell ref="A6:H6"/>
    <mergeCell ref="A7:B7"/>
  </mergeCells>
  <printOptions horizontalCentered="1"/>
  <pageMargins left="0.25" right="0.25" top="0.75" bottom="0.75" header="0" footer="0"/>
  <pageSetup paperSize="9" fitToHeight="0" pageOrder="overThenDown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000"/>
  <sheetViews>
    <sheetView workbookViewId="0">
      <selection activeCell="A51" sqref="A51:D51"/>
    </sheetView>
  </sheetViews>
  <sheetFormatPr defaultColWidth="12.59765625" defaultRowHeight="15" customHeight="1" x14ac:dyDescent="0.25"/>
  <cols>
    <col min="1" max="1" width="3" customWidth="1"/>
    <col min="2" max="2" width="56" customWidth="1"/>
    <col min="3" max="3" width="10.59765625" customWidth="1"/>
    <col min="4" max="4" width="24.3984375" customWidth="1"/>
    <col min="5" max="5" width="9.09765625" customWidth="1"/>
    <col min="6" max="6" width="22.19921875" customWidth="1"/>
    <col min="7" max="7" width="4.59765625" customWidth="1"/>
    <col min="8" max="8" width="3.8984375" customWidth="1"/>
    <col min="9" max="26" width="7.69921875" customWidth="1"/>
  </cols>
  <sheetData>
    <row r="1" spans="1:26" ht="12.75" customHeight="1" x14ac:dyDescent="0.25">
      <c r="A1" s="79" t="s">
        <v>14</v>
      </c>
      <c r="B1" s="58"/>
      <c r="C1" s="58"/>
      <c r="D1" s="5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2.75" customHeight="1" x14ac:dyDescent="0.25">
      <c r="A2" s="80"/>
      <c r="B2" s="58"/>
      <c r="C2" s="58"/>
      <c r="D2" s="81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2.75" customHeight="1" x14ac:dyDescent="0.25">
      <c r="A3" s="68" t="s">
        <v>15</v>
      </c>
      <c r="B3" s="58"/>
      <c r="C3" s="58"/>
      <c r="D3" s="5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2.75" customHeight="1" x14ac:dyDescent="0.25">
      <c r="A4" s="10">
        <v>1</v>
      </c>
      <c r="B4" s="67" t="s">
        <v>16</v>
      </c>
      <c r="C4" s="59"/>
      <c r="D4" s="10" t="s">
        <v>17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12.75" customHeight="1" x14ac:dyDescent="0.25">
      <c r="A5" s="10">
        <v>2</v>
      </c>
      <c r="B5" s="67" t="s">
        <v>18</v>
      </c>
      <c r="C5" s="59"/>
      <c r="D5" s="10" t="s">
        <v>19</v>
      </c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2.75" customHeight="1" x14ac:dyDescent="0.25">
      <c r="A6" s="10">
        <v>3</v>
      </c>
      <c r="B6" s="67" t="s">
        <v>20</v>
      </c>
      <c r="C6" s="59"/>
      <c r="D6" s="11">
        <v>0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2.75" customHeight="1" x14ac:dyDescent="0.25">
      <c r="A7" s="10">
        <v>4</v>
      </c>
      <c r="B7" s="67" t="s">
        <v>21</v>
      </c>
      <c r="C7" s="59"/>
      <c r="D7" s="10" t="s">
        <v>22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2.75" customHeight="1" x14ac:dyDescent="0.25">
      <c r="A8" s="10">
        <v>5</v>
      </c>
      <c r="B8" s="67" t="s">
        <v>23</v>
      </c>
      <c r="C8" s="59"/>
      <c r="D8" s="12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2.75" customHeight="1" x14ac:dyDescent="0.25">
      <c r="A9" s="10">
        <v>6</v>
      </c>
      <c r="B9" s="67" t="s">
        <v>24</v>
      </c>
      <c r="C9" s="59"/>
      <c r="D9" s="10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2.75" customHeight="1" x14ac:dyDescent="0.25">
      <c r="A10" s="74"/>
      <c r="B10" s="58"/>
      <c r="C10" s="58"/>
      <c r="D10" s="58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2.75" customHeight="1" x14ac:dyDescent="0.25">
      <c r="A11" s="75" t="s">
        <v>25</v>
      </c>
      <c r="B11" s="58"/>
      <c r="C11" s="58"/>
      <c r="D11" s="5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12.75" customHeight="1" x14ac:dyDescent="0.25">
      <c r="A12" s="77"/>
      <c r="B12" s="58"/>
      <c r="C12" s="58"/>
      <c r="D12" s="58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2.75" customHeight="1" x14ac:dyDescent="0.25">
      <c r="A13" s="13">
        <v>1</v>
      </c>
      <c r="B13" s="68" t="s">
        <v>26</v>
      </c>
      <c r="C13" s="59"/>
      <c r="D13" s="13" t="s">
        <v>27</v>
      </c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12.75" customHeight="1" x14ac:dyDescent="0.25">
      <c r="A14" s="10" t="s">
        <v>28</v>
      </c>
      <c r="B14" s="67" t="s">
        <v>29</v>
      </c>
      <c r="C14" s="59"/>
      <c r="D14" s="14">
        <f>D6</f>
        <v>0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12.75" customHeight="1" x14ac:dyDescent="0.25">
      <c r="A15" s="10" t="s">
        <v>30</v>
      </c>
      <c r="B15" s="67" t="s">
        <v>31</v>
      </c>
      <c r="C15" s="59"/>
      <c r="D15" s="14" t="s">
        <v>32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12.75" customHeight="1" x14ac:dyDescent="0.25">
      <c r="A16" s="10" t="s">
        <v>33</v>
      </c>
      <c r="B16" s="67" t="s">
        <v>34</v>
      </c>
      <c r="C16" s="59"/>
      <c r="D16" s="14">
        <f>(D6*40%)</f>
        <v>0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12.75" customHeight="1" x14ac:dyDescent="0.25">
      <c r="A17" s="10" t="s">
        <v>35</v>
      </c>
      <c r="B17" s="67" t="s">
        <v>36</v>
      </c>
      <c r="C17" s="59"/>
      <c r="D17" s="14" t="s">
        <v>32</v>
      </c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12.75" customHeight="1" x14ac:dyDescent="0.25">
      <c r="A18" s="10" t="s">
        <v>37</v>
      </c>
      <c r="B18" s="67" t="s">
        <v>38</v>
      </c>
      <c r="C18" s="59"/>
      <c r="D18" s="14" t="s">
        <v>32</v>
      </c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12.75" customHeight="1" x14ac:dyDescent="0.25">
      <c r="A19" s="10" t="s">
        <v>39</v>
      </c>
      <c r="B19" s="67" t="s">
        <v>40</v>
      </c>
      <c r="C19" s="59"/>
      <c r="D19" s="14" t="s">
        <v>32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2.75" customHeight="1" x14ac:dyDescent="0.25">
      <c r="A20" s="68" t="s">
        <v>13</v>
      </c>
      <c r="B20" s="58"/>
      <c r="C20" s="59"/>
      <c r="D20" s="15">
        <f>SUM(D14:D19)</f>
        <v>0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2.75" customHeight="1" x14ac:dyDescent="0.25">
      <c r="A21" s="74"/>
      <c r="B21" s="58"/>
      <c r="C21" s="58"/>
      <c r="D21" s="58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2.75" customHeight="1" x14ac:dyDescent="0.25">
      <c r="A22" s="75" t="s">
        <v>41</v>
      </c>
      <c r="B22" s="58"/>
      <c r="C22" s="58"/>
      <c r="D22" s="5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2.75" customHeight="1" x14ac:dyDescent="0.25">
      <c r="A23" s="69"/>
      <c r="B23" s="70"/>
      <c r="C23" s="70"/>
      <c r="D23" s="70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2.75" customHeight="1" x14ac:dyDescent="0.25">
      <c r="A24" s="71" t="s">
        <v>42</v>
      </c>
      <c r="B24" s="72"/>
      <c r="C24" s="72"/>
      <c r="D24" s="72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2.75" customHeight="1" x14ac:dyDescent="0.25">
      <c r="A25" s="13" t="s">
        <v>43</v>
      </c>
      <c r="B25" s="68" t="s">
        <v>44</v>
      </c>
      <c r="C25" s="59"/>
      <c r="D25" s="13" t="s">
        <v>27</v>
      </c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2.75" customHeight="1" x14ac:dyDescent="0.25">
      <c r="A26" s="10" t="s">
        <v>28</v>
      </c>
      <c r="B26" s="67" t="s">
        <v>45</v>
      </c>
      <c r="C26" s="59"/>
      <c r="D26" s="16">
        <f>D20/12</f>
        <v>0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2.75" customHeight="1" x14ac:dyDescent="0.25">
      <c r="A27" s="10" t="s">
        <v>30</v>
      </c>
      <c r="B27" s="67" t="s">
        <v>46</v>
      </c>
      <c r="C27" s="59"/>
      <c r="D27" s="16">
        <f>(D20/12)+(D20/36)</f>
        <v>0</v>
      </c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2.75" customHeight="1" x14ac:dyDescent="0.25">
      <c r="A28" s="68" t="s">
        <v>13</v>
      </c>
      <c r="B28" s="58"/>
      <c r="C28" s="59"/>
      <c r="D28" s="16">
        <f>SUM(D26:D27)</f>
        <v>0</v>
      </c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2.75" customHeight="1" x14ac:dyDescent="0.25">
      <c r="A29" s="69"/>
      <c r="B29" s="70"/>
      <c r="C29" s="70"/>
      <c r="D29" s="70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2.75" customHeight="1" x14ac:dyDescent="0.25">
      <c r="A30" s="71" t="s">
        <v>47</v>
      </c>
      <c r="B30" s="72"/>
      <c r="C30" s="72"/>
      <c r="D30" s="72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2.75" customHeight="1" x14ac:dyDescent="0.25">
      <c r="A31" s="13" t="s">
        <v>48</v>
      </c>
      <c r="B31" s="13" t="s">
        <v>49</v>
      </c>
      <c r="C31" s="13" t="s">
        <v>50</v>
      </c>
      <c r="D31" s="13" t="s">
        <v>27</v>
      </c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2.75" customHeight="1" x14ac:dyDescent="0.25">
      <c r="A32" s="10" t="s">
        <v>28</v>
      </c>
      <c r="B32" s="17" t="s">
        <v>51</v>
      </c>
      <c r="C32" s="16">
        <v>20</v>
      </c>
      <c r="D32" s="14">
        <f t="shared" ref="D32:D39" si="0">0.01*C32*($D$20+$D$28)</f>
        <v>0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2.75" customHeight="1" x14ac:dyDescent="0.25">
      <c r="A33" s="10" t="s">
        <v>30</v>
      </c>
      <c r="B33" s="17" t="s">
        <v>52</v>
      </c>
      <c r="C33" s="16">
        <v>2.5</v>
      </c>
      <c r="D33" s="14">
        <f t="shared" si="0"/>
        <v>0</v>
      </c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2.75" customHeight="1" x14ac:dyDescent="0.25">
      <c r="A34" s="10" t="s">
        <v>33</v>
      </c>
      <c r="B34" s="17" t="s">
        <v>53</v>
      </c>
      <c r="C34" s="16">
        <v>1.71</v>
      </c>
      <c r="D34" s="14">
        <f t="shared" si="0"/>
        <v>0</v>
      </c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2.75" customHeight="1" x14ac:dyDescent="0.25">
      <c r="A35" s="10" t="s">
        <v>35</v>
      </c>
      <c r="B35" s="17" t="s">
        <v>54</v>
      </c>
      <c r="C35" s="16">
        <v>1.5</v>
      </c>
      <c r="D35" s="14">
        <f t="shared" si="0"/>
        <v>0</v>
      </c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2.75" customHeight="1" x14ac:dyDescent="0.25">
      <c r="A36" s="10" t="s">
        <v>37</v>
      </c>
      <c r="B36" s="17" t="s">
        <v>55</v>
      </c>
      <c r="C36" s="16">
        <v>1</v>
      </c>
      <c r="D36" s="14">
        <f t="shared" si="0"/>
        <v>0</v>
      </c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2.75" customHeight="1" x14ac:dyDescent="0.25">
      <c r="A37" s="10" t="s">
        <v>39</v>
      </c>
      <c r="B37" s="17" t="s">
        <v>56</v>
      </c>
      <c r="C37" s="16">
        <v>0.6</v>
      </c>
      <c r="D37" s="14">
        <f t="shared" si="0"/>
        <v>0</v>
      </c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2.75" customHeight="1" x14ac:dyDescent="0.25">
      <c r="A38" s="10" t="s">
        <v>57</v>
      </c>
      <c r="B38" s="17" t="s">
        <v>58</v>
      </c>
      <c r="C38" s="16">
        <v>0.2</v>
      </c>
      <c r="D38" s="14">
        <f t="shared" si="0"/>
        <v>0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2.75" customHeight="1" x14ac:dyDescent="0.25">
      <c r="A39" s="10" t="s">
        <v>59</v>
      </c>
      <c r="B39" s="17" t="s">
        <v>60</v>
      </c>
      <c r="C39" s="16">
        <v>8</v>
      </c>
      <c r="D39" s="14">
        <f t="shared" si="0"/>
        <v>0</v>
      </c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2.75" customHeight="1" x14ac:dyDescent="0.25">
      <c r="A40" s="68" t="s">
        <v>13</v>
      </c>
      <c r="B40" s="59"/>
      <c r="C40" s="16">
        <f t="shared" ref="C40:D40" si="1">SUM(C32:C39)</f>
        <v>35.510000000000005</v>
      </c>
      <c r="D40" s="14">
        <f t="shared" si="1"/>
        <v>0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2.75" customHeight="1" x14ac:dyDescent="0.25">
      <c r="A41" s="69"/>
      <c r="B41" s="70"/>
      <c r="C41" s="70"/>
      <c r="D41" s="70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2.75" customHeight="1" x14ac:dyDescent="0.25">
      <c r="A42" s="73" t="s">
        <v>61</v>
      </c>
      <c r="B42" s="72"/>
      <c r="C42" s="72"/>
      <c r="D42" s="72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2.75" customHeight="1" x14ac:dyDescent="0.25">
      <c r="A43" s="13" t="s">
        <v>62</v>
      </c>
      <c r="B43" s="68" t="s">
        <v>63</v>
      </c>
      <c r="C43" s="59"/>
      <c r="D43" s="13" t="s">
        <v>27</v>
      </c>
      <c r="E43" s="9"/>
      <c r="F43" s="65" t="s">
        <v>64</v>
      </c>
      <c r="G43" s="66"/>
      <c r="H43" s="18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2.75" customHeight="1" x14ac:dyDescent="0.25">
      <c r="A44" s="10" t="s">
        <v>28</v>
      </c>
      <c r="B44" s="67" t="s">
        <v>65</v>
      </c>
      <c r="C44" s="59"/>
      <c r="D44" s="16">
        <f>(22*2*G44)-(0.06*D14)</f>
        <v>0</v>
      </c>
      <c r="E44" s="9"/>
      <c r="F44" s="19" t="s">
        <v>66</v>
      </c>
      <c r="G44" s="20">
        <v>0</v>
      </c>
      <c r="H44" s="18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2.75" customHeight="1" x14ac:dyDescent="0.25">
      <c r="A45" s="10" t="s">
        <v>30</v>
      </c>
      <c r="B45" s="67" t="s">
        <v>67</v>
      </c>
      <c r="C45" s="59"/>
      <c r="D45" s="16" t="s">
        <v>32</v>
      </c>
      <c r="E45" s="9"/>
      <c r="F45" s="65" t="s">
        <v>68</v>
      </c>
      <c r="G45" s="66"/>
      <c r="H45" s="18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2.75" customHeight="1" x14ac:dyDescent="0.25">
      <c r="A46" s="10" t="s">
        <v>33</v>
      </c>
      <c r="B46" s="67" t="s">
        <v>69</v>
      </c>
      <c r="C46" s="59"/>
      <c r="D46" s="16">
        <v>0</v>
      </c>
      <c r="E46" s="9"/>
      <c r="F46" s="21" t="s">
        <v>70</v>
      </c>
      <c r="G46" s="22">
        <v>0</v>
      </c>
      <c r="H46" s="18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2.75" customHeight="1" x14ac:dyDescent="0.25">
      <c r="A47" s="10" t="s">
        <v>35</v>
      </c>
      <c r="B47" s="67" t="s">
        <v>71</v>
      </c>
      <c r="C47" s="59"/>
      <c r="D47" s="16">
        <v>0</v>
      </c>
      <c r="E47" s="9"/>
      <c r="F47" s="19" t="s">
        <v>72</v>
      </c>
      <c r="G47" s="23">
        <f>0.01*G46</f>
        <v>0</v>
      </c>
      <c r="H47" s="18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2.75" customHeight="1" x14ac:dyDescent="0.25">
      <c r="A48" s="10" t="s">
        <v>37</v>
      </c>
      <c r="B48" s="67" t="s">
        <v>73</v>
      </c>
      <c r="C48" s="59"/>
      <c r="D48" s="16">
        <v>0</v>
      </c>
      <c r="E48" s="9"/>
      <c r="F48" s="65" t="s">
        <v>74</v>
      </c>
      <c r="G48" s="66"/>
      <c r="H48" s="18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2.75" customHeight="1" x14ac:dyDescent="0.25">
      <c r="A49" s="10" t="s">
        <v>39</v>
      </c>
      <c r="B49" s="67" t="s">
        <v>75</v>
      </c>
      <c r="C49" s="59"/>
      <c r="D49" s="16">
        <v>0</v>
      </c>
      <c r="E49" s="9"/>
      <c r="F49" s="19" t="s">
        <v>76</v>
      </c>
      <c r="G49" s="20">
        <v>0</v>
      </c>
      <c r="H49" s="18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2.75" customHeight="1" x14ac:dyDescent="0.25">
      <c r="A50" s="68" t="s">
        <v>13</v>
      </c>
      <c r="B50" s="58"/>
      <c r="C50" s="59"/>
      <c r="D50" s="16">
        <f>SUM(D44:D49)</f>
        <v>0</v>
      </c>
      <c r="E50" s="9"/>
      <c r="F50" s="9"/>
      <c r="G50" s="9"/>
      <c r="H50" s="18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2.75" customHeight="1" x14ac:dyDescent="0.25">
      <c r="A51" s="69"/>
      <c r="B51" s="70"/>
      <c r="C51" s="70"/>
      <c r="D51" s="70"/>
      <c r="E51" s="9"/>
      <c r="F51" s="24"/>
      <c r="G51" s="24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2.75" customHeight="1" x14ac:dyDescent="0.25">
      <c r="A52" s="71" t="s">
        <v>77</v>
      </c>
      <c r="B52" s="72"/>
      <c r="C52" s="72"/>
      <c r="D52" s="72"/>
      <c r="E52" s="9"/>
      <c r="F52" s="24"/>
      <c r="G52" s="24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2.75" customHeight="1" x14ac:dyDescent="0.25">
      <c r="A53" s="13">
        <v>2</v>
      </c>
      <c r="B53" s="68" t="s">
        <v>78</v>
      </c>
      <c r="C53" s="59"/>
      <c r="D53" s="13" t="s">
        <v>27</v>
      </c>
      <c r="E53" s="9"/>
      <c r="F53" s="24"/>
      <c r="G53" s="24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2.75" customHeight="1" x14ac:dyDescent="0.25">
      <c r="A54" s="10" t="s">
        <v>43</v>
      </c>
      <c r="B54" s="67" t="s">
        <v>44</v>
      </c>
      <c r="C54" s="59"/>
      <c r="D54" s="14">
        <f>D28</f>
        <v>0</v>
      </c>
      <c r="E54" s="9"/>
      <c r="F54" s="24"/>
      <c r="G54" s="24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2.75" customHeight="1" x14ac:dyDescent="0.25">
      <c r="A55" s="10" t="s">
        <v>48</v>
      </c>
      <c r="B55" s="67" t="s">
        <v>49</v>
      </c>
      <c r="C55" s="59"/>
      <c r="D55" s="14">
        <f>D40</f>
        <v>0</v>
      </c>
      <c r="E55" s="9"/>
      <c r="F55" s="24"/>
      <c r="G55" s="2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2.75" customHeight="1" x14ac:dyDescent="0.25">
      <c r="A56" s="10" t="s">
        <v>62</v>
      </c>
      <c r="B56" s="67" t="s">
        <v>63</v>
      </c>
      <c r="C56" s="59"/>
      <c r="D56" s="14">
        <f>D50</f>
        <v>0</v>
      </c>
      <c r="E56" s="9"/>
      <c r="F56" s="24"/>
      <c r="G56" s="2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2.75" customHeight="1" x14ac:dyDescent="0.25">
      <c r="A57" s="68" t="s">
        <v>13</v>
      </c>
      <c r="B57" s="58"/>
      <c r="C57" s="59"/>
      <c r="D57" s="15">
        <f>SUM(D54:D56)</f>
        <v>0</v>
      </c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2.75" customHeight="1" x14ac:dyDescent="0.25">
      <c r="A58" s="74"/>
      <c r="B58" s="58"/>
      <c r="C58" s="58"/>
      <c r="D58" s="58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2.75" customHeight="1" x14ac:dyDescent="0.25">
      <c r="A59" s="82" t="s">
        <v>79</v>
      </c>
      <c r="B59" s="58"/>
      <c r="C59" s="58"/>
      <c r="D59" s="5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2.75" customHeight="1" x14ac:dyDescent="0.25">
      <c r="A60" s="85"/>
      <c r="B60" s="70"/>
      <c r="C60" s="70"/>
      <c r="D60" s="70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2.75" customHeight="1" x14ac:dyDescent="0.25">
      <c r="A61" s="73" t="s">
        <v>80</v>
      </c>
      <c r="B61" s="72"/>
      <c r="C61" s="72"/>
      <c r="D61" s="72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2.75" customHeight="1" x14ac:dyDescent="0.25">
      <c r="A62" s="25" t="s">
        <v>81</v>
      </c>
      <c r="B62" s="68" t="s">
        <v>82</v>
      </c>
      <c r="C62" s="59"/>
      <c r="D62" s="25" t="s">
        <v>27</v>
      </c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2.75" customHeight="1" x14ac:dyDescent="0.25">
      <c r="A63" s="10" t="s">
        <v>28</v>
      </c>
      <c r="B63" s="67" t="s">
        <v>82</v>
      </c>
      <c r="C63" s="59"/>
      <c r="D63" s="16">
        <f>(D20+D39+D54+D56)/12</f>
        <v>0</v>
      </c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2.75" customHeight="1" x14ac:dyDescent="0.25">
      <c r="A64" s="10" t="s">
        <v>30</v>
      </c>
      <c r="B64" s="67" t="s">
        <v>83</v>
      </c>
      <c r="C64" s="59"/>
      <c r="D64" s="16">
        <f>0.4*D39</f>
        <v>0</v>
      </c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2.75" customHeight="1" x14ac:dyDescent="0.25">
      <c r="A65" s="68" t="s">
        <v>13</v>
      </c>
      <c r="B65" s="58"/>
      <c r="C65" s="59"/>
      <c r="D65" s="26">
        <f>0.435*(D63+D64)</f>
        <v>0</v>
      </c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2.75" customHeight="1" x14ac:dyDescent="0.25">
      <c r="A66" s="69"/>
      <c r="B66" s="70"/>
      <c r="C66" s="70"/>
      <c r="D66" s="70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2.75" customHeight="1" x14ac:dyDescent="0.25">
      <c r="A67" s="73" t="s">
        <v>84</v>
      </c>
      <c r="B67" s="72"/>
      <c r="C67" s="72"/>
      <c r="D67" s="72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2.75" customHeight="1" x14ac:dyDescent="0.25">
      <c r="A68" s="25" t="s">
        <v>85</v>
      </c>
      <c r="B68" s="68" t="s">
        <v>86</v>
      </c>
      <c r="C68" s="59"/>
      <c r="D68" s="25" t="s">
        <v>27</v>
      </c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2.75" customHeight="1" x14ac:dyDescent="0.25">
      <c r="A69" s="10" t="s">
        <v>28</v>
      </c>
      <c r="B69" s="67" t="s">
        <v>86</v>
      </c>
      <c r="C69" s="59"/>
      <c r="D69" s="16">
        <f>(D20+D57)/12</f>
        <v>0</v>
      </c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2.75" customHeight="1" x14ac:dyDescent="0.25">
      <c r="A70" s="10" t="s">
        <v>30</v>
      </c>
      <c r="B70" s="67" t="s">
        <v>87</v>
      </c>
      <c r="C70" s="59"/>
      <c r="D70" s="16">
        <f>0.4*D39</f>
        <v>0</v>
      </c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2.75" customHeight="1" x14ac:dyDescent="0.25">
      <c r="A71" s="68" t="s">
        <v>13</v>
      </c>
      <c r="B71" s="58"/>
      <c r="C71" s="59"/>
      <c r="D71" s="26">
        <f>0.435*(D69+D70)</f>
        <v>0</v>
      </c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2.75" customHeight="1" x14ac:dyDescent="0.25">
      <c r="A72" s="84"/>
      <c r="B72" s="70"/>
      <c r="C72" s="70"/>
      <c r="D72" s="70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2.75" customHeight="1" x14ac:dyDescent="0.25">
      <c r="A73" s="73" t="s">
        <v>88</v>
      </c>
      <c r="B73" s="72"/>
      <c r="C73" s="72"/>
      <c r="D73" s="72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2.75" customHeight="1" x14ac:dyDescent="0.25">
      <c r="A74" s="13" t="s">
        <v>89</v>
      </c>
      <c r="B74" s="68" t="s">
        <v>90</v>
      </c>
      <c r="C74" s="59"/>
      <c r="D74" s="13" t="s">
        <v>27</v>
      </c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2.75" customHeight="1" x14ac:dyDescent="0.25">
      <c r="A75" s="10" t="s">
        <v>28</v>
      </c>
      <c r="B75" s="67" t="s">
        <v>90</v>
      </c>
      <c r="C75" s="59"/>
      <c r="D75" s="16">
        <f>0.018*(-D26-D27)</f>
        <v>0</v>
      </c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2.75" customHeight="1" x14ac:dyDescent="0.25">
      <c r="A76" s="68" t="s">
        <v>13</v>
      </c>
      <c r="B76" s="58"/>
      <c r="C76" s="59"/>
      <c r="D76" s="16">
        <f>SUM(D75)</f>
        <v>0</v>
      </c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2.75" customHeight="1" x14ac:dyDescent="0.25">
      <c r="A77" s="84"/>
      <c r="B77" s="70"/>
      <c r="C77" s="70"/>
      <c r="D77" s="70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2.75" customHeight="1" x14ac:dyDescent="0.25">
      <c r="A78" s="73" t="s">
        <v>91</v>
      </c>
      <c r="B78" s="72"/>
      <c r="C78" s="72"/>
      <c r="D78" s="72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2.75" customHeight="1" x14ac:dyDescent="0.25">
      <c r="A79" s="25">
        <v>3</v>
      </c>
      <c r="B79" s="68" t="s">
        <v>92</v>
      </c>
      <c r="C79" s="59"/>
      <c r="D79" s="25" t="s">
        <v>27</v>
      </c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2.75" customHeight="1" x14ac:dyDescent="0.25">
      <c r="A80" s="10" t="s">
        <v>81</v>
      </c>
      <c r="B80" s="67" t="s">
        <v>82</v>
      </c>
      <c r="C80" s="59"/>
      <c r="D80" s="16">
        <f>D65</f>
        <v>0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2.75" customHeight="1" x14ac:dyDescent="0.25">
      <c r="A81" s="10" t="s">
        <v>85</v>
      </c>
      <c r="B81" s="67" t="s">
        <v>86</v>
      </c>
      <c r="C81" s="59"/>
      <c r="D81" s="16">
        <f>D71</f>
        <v>0</v>
      </c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2.75" customHeight="1" x14ac:dyDescent="0.25">
      <c r="A82" s="10" t="s">
        <v>89</v>
      </c>
      <c r="B82" s="67" t="s">
        <v>90</v>
      </c>
      <c r="C82" s="59"/>
      <c r="D82" s="16">
        <f>D76</f>
        <v>0</v>
      </c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2.75" customHeight="1" x14ac:dyDescent="0.25">
      <c r="A83" s="68" t="s">
        <v>13</v>
      </c>
      <c r="B83" s="58"/>
      <c r="C83" s="59"/>
      <c r="D83" s="27">
        <f>SUM(D80:D82)</f>
        <v>0</v>
      </c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2.75" customHeight="1" x14ac:dyDescent="0.25">
      <c r="A84" s="83"/>
      <c r="B84" s="58"/>
      <c r="C84" s="58"/>
      <c r="D84" s="58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2.75" customHeight="1" x14ac:dyDescent="0.25">
      <c r="A85" s="82" t="s">
        <v>93</v>
      </c>
      <c r="B85" s="58"/>
      <c r="C85" s="58"/>
      <c r="D85" s="5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2.75" customHeight="1" x14ac:dyDescent="0.25">
      <c r="A86" s="74"/>
      <c r="B86" s="58"/>
      <c r="C86" s="58"/>
      <c r="D86" s="58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2.75" customHeight="1" x14ac:dyDescent="0.25">
      <c r="A87" s="13">
        <v>4</v>
      </c>
      <c r="B87" s="68" t="s">
        <v>94</v>
      </c>
      <c r="C87" s="59"/>
      <c r="D87" s="13" t="s">
        <v>27</v>
      </c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2.75" customHeight="1" x14ac:dyDescent="0.25">
      <c r="A88" s="10" t="s">
        <v>28</v>
      </c>
      <c r="B88" s="67" t="s">
        <v>95</v>
      </c>
      <c r="C88" s="59"/>
      <c r="D88" s="14">
        <f>(1*30)*(255/365)*((D20+D57+D83)/30)/12</f>
        <v>0</v>
      </c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2.75" customHeight="1" x14ac:dyDescent="0.25">
      <c r="A89" s="10" t="s">
        <v>30</v>
      </c>
      <c r="B89" s="67" t="s">
        <v>96</v>
      </c>
      <c r="C89" s="59"/>
      <c r="D89" s="14">
        <f>(1*1)*(365/365)*((D20+D57+D83)/30)/12</f>
        <v>0</v>
      </c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2.75" customHeight="1" x14ac:dyDescent="0.25">
      <c r="A90" s="10" t="s">
        <v>33</v>
      </c>
      <c r="B90" s="67" t="s">
        <v>97</v>
      </c>
      <c r="C90" s="59"/>
      <c r="D90" s="14">
        <f>(0.0922*15)*(255/365)*((D20+D57+D83)/30)/12</f>
        <v>0</v>
      </c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2.75" customHeight="1" x14ac:dyDescent="0.25">
      <c r="A91" s="10" t="s">
        <v>35</v>
      </c>
      <c r="B91" s="67" t="s">
        <v>98</v>
      </c>
      <c r="C91" s="59"/>
      <c r="D91" s="14">
        <f>(1*5)*(255/365)*((D20+D57+D83)/30)/12</f>
        <v>0</v>
      </c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2.75" customHeight="1" x14ac:dyDescent="0.25">
      <c r="A92" s="10" t="s">
        <v>37</v>
      </c>
      <c r="B92" s="67" t="s">
        <v>99</v>
      </c>
      <c r="C92" s="59"/>
      <c r="D92" s="14">
        <f>(0.1344*2)*(365/365)*((D20+D57+D83)/30)/12</f>
        <v>0</v>
      </c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2.75" customHeight="1" x14ac:dyDescent="0.25">
      <c r="A93" s="10" t="s">
        <v>39</v>
      </c>
      <c r="B93" s="67" t="s">
        <v>100</v>
      </c>
      <c r="C93" s="59"/>
      <c r="D93" s="14">
        <f>(0.0305*2)*(255/365)*((D20+D57+D83)/30)/12</f>
        <v>0</v>
      </c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2.75" customHeight="1" x14ac:dyDescent="0.25">
      <c r="A94" s="10" t="s">
        <v>57</v>
      </c>
      <c r="B94" s="67" t="s">
        <v>101</v>
      </c>
      <c r="C94" s="59"/>
      <c r="D94" s="14">
        <f>(0.0118*3)*(365/365)*((D20+D57+D83)/30)/12</f>
        <v>0</v>
      </c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2.75" customHeight="1" x14ac:dyDescent="0.25">
      <c r="A95" s="10" t="s">
        <v>59</v>
      </c>
      <c r="B95" s="67" t="s">
        <v>102</v>
      </c>
      <c r="C95" s="59"/>
      <c r="D95" s="14">
        <f>(0.02*1)*(365/365)*((D20+D57+D83)/30)/12</f>
        <v>0</v>
      </c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2.75" customHeight="1" x14ac:dyDescent="0.25">
      <c r="A96" s="10" t="s">
        <v>103</v>
      </c>
      <c r="B96" s="67" t="s">
        <v>104</v>
      </c>
      <c r="C96" s="59"/>
      <c r="D96" s="14">
        <f>(0.004*1)*(365/365)*((D20+D57+D83)/30)/12</f>
        <v>0</v>
      </c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2.75" customHeight="1" x14ac:dyDescent="0.25">
      <c r="A97" s="10" t="s">
        <v>105</v>
      </c>
      <c r="B97" s="67" t="s">
        <v>106</v>
      </c>
      <c r="C97" s="59"/>
      <c r="D97" s="14">
        <f>(0.0143*20)*(255/365)*((D20+D57+D83)/30)/12</f>
        <v>0</v>
      </c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2.75" customHeight="1" x14ac:dyDescent="0.25">
      <c r="A98" s="10" t="s">
        <v>107</v>
      </c>
      <c r="B98" s="67" t="s">
        <v>108</v>
      </c>
      <c r="C98" s="59"/>
      <c r="D98" s="14">
        <f>(0.0197*180)*(255/365)*((D20+D57+D83)/30)/12</f>
        <v>0</v>
      </c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2.75" customHeight="1" x14ac:dyDescent="0.25">
      <c r="A99" s="10" t="s">
        <v>109</v>
      </c>
      <c r="B99" s="67" t="s">
        <v>110</v>
      </c>
      <c r="C99" s="59"/>
      <c r="D99" s="14">
        <f>(0.0016*6)*(365/365)*((D20+D57+D83)/30)/12</f>
        <v>0</v>
      </c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2.75" customHeight="1" x14ac:dyDescent="0.25">
      <c r="A100" s="68" t="s">
        <v>13</v>
      </c>
      <c r="B100" s="58"/>
      <c r="C100" s="59"/>
      <c r="D100" s="15">
        <f>SUM(D88:D99)</f>
        <v>0</v>
      </c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2.75" customHeight="1" x14ac:dyDescent="0.25">
      <c r="A101" s="74"/>
      <c r="B101" s="58"/>
      <c r="C101" s="58"/>
      <c r="D101" s="58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2.75" customHeight="1" x14ac:dyDescent="0.25">
      <c r="A102" s="82" t="s">
        <v>111</v>
      </c>
      <c r="B102" s="58"/>
      <c r="C102" s="58"/>
      <c r="D102" s="5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2.75" customHeight="1" x14ac:dyDescent="0.25">
      <c r="A103" s="77"/>
      <c r="B103" s="58"/>
      <c r="C103" s="58"/>
      <c r="D103" s="58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2.75" customHeight="1" x14ac:dyDescent="0.25">
      <c r="A104" s="13">
        <v>5</v>
      </c>
      <c r="B104" s="68" t="s">
        <v>112</v>
      </c>
      <c r="C104" s="59"/>
      <c r="D104" s="13" t="s">
        <v>27</v>
      </c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2.75" customHeight="1" x14ac:dyDescent="0.25">
      <c r="A105" s="10" t="s">
        <v>28</v>
      </c>
      <c r="B105" s="67" t="s">
        <v>113</v>
      </c>
      <c r="C105" s="59"/>
      <c r="D105" s="28">
        <f>UNF!E11</f>
        <v>0</v>
      </c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2.75" customHeight="1" x14ac:dyDescent="0.25">
      <c r="A106" s="10" t="s">
        <v>30</v>
      </c>
      <c r="B106" s="67" t="s">
        <v>11</v>
      </c>
      <c r="C106" s="59"/>
      <c r="D106" s="28" t="s">
        <v>32</v>
      </c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2.75" customHeight="1" x14ac:dyDescent="0.25">
      <c r="A107" s="10" t="s">
        <v>33</v>
      </c>
      <c r="B107" s="67" t="s">
        <v>12</v>
      </c>
      <c r="C107" s="59"/>
      <c r="D107" s="28" t="s">
        <v>32</v>
      </c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2.75" customHeight="1" x14ac:dyDescent="0.25">
      <c r="A108" s="10" t="s">
        <v>35</v>
      </c>
      <c r="B108" s="67" t="s">
        <v>114</v>
      </c>
      <c r="C108" s="59"/>
      <c r="D108" s="28">
        <f>MAT!G55</f>
        <v>0</v>
      </c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2.75" customHeight="1" x14ac:dyDescent="0.25">
      <c r="A109" s="68" t="s">
        <v>13</v>
      </c>
      <c r="B109" s="58"/>
      <c r="C109" s="59"/>
      <c r="D109" s="29">
        <f>SUM(D105:D108)</f>
        <v>0</v>
      </c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2.75" customHeight="1" x14ac:dyDescent="0.25">
      <c r="A110" s="74"/>
      <c r="B110" s="58"/>
      <c r="C110" s="58"/>
      <c r="D110" s="58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2.75" customHeight="1" x14ac:dyDescent="0.25">
      <c r="A111" s="82" t="s">
        <v>115</v>
      </c>
      <c r="B111" s="58"/>
      <c r="C111" s="58"/>
      <c r="D111" s="5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2.75" customHeight="1" x14ac:dyDescent="0.25">
      <c r="A112" s="77"/>
      <c r="B112" s="58"/>
      <c r="C112" s="58"/>
      <c r="D112" s="58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2.75" customHeight="1" x14ac:dyDescent="0.25">
      <c r="A113" s="13">
        <v>6</v>
      </c>
      <c r="B113" s="13" t="s">
        <v>112</v>
      </c>
      <c r="C113" s="13" t="s">
        <v>50</v>
      </c>
      <c r="D113" s="13" t="s">
        <v>27</v>
      </c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2.75" customHeight="1" x14ac:dyDescent="0.25">
      <c r="A114" s="10" t="s">
        <v>28</v>
      </c>
      <c r="B114" s="17" t="s">
        <v>116</v>
      </c>
      <c r="C114" s="30">
        <v>0.06</v>
      </c>
      <c r="D114" s="28">
        <f>SUM($D$130)*C114</f>
        <v>0</v>
      </c>
      <c r="E114" s="9"/>
      <c r="F114" s="31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2.75" customHeight="1" x14ac:dyDescent="0.25">
      <c r="A115" s="10" t="s">
        <v>30</v>
      </c>
      <c r="B115" s="17" t="s">
        <v>117</v>
      </c>
      <c r="C115" s="30">
        <v>0.04</v>
      </c>
      <c r="D115" s="28">
        <f t="shared" ref="D115:D116" si="2">SUM($D$130,D114)*C115</f>
        <v>0</v>
      </c>
      <c r="E115" s="9"/>
      <c r="F115" s="31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2.75" customHeight="1" x14ac:dyDescent="0.25">
      <c r="A116" s="10" t="s">
        <v>33</v>
      </c>
      <c r="B116" s="17" t="s">
        <v>118</v>
      </c>
      <c r="C116" s="32">
        <f>SUM(C117:C119)</f>
        <v>6.7549999999999999E-2</v>
      </c>
      <c r="D116" s="28">
        <f t="shared" si="2"/>
        <v>0</v>
      </c>
      <c r="E116" s="9"/>
      <c r="F116" s="31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2.75" customHeight="1" x14ac:dyDescent="0.25">
      <c r="A117" s="10"/>
      <c r="B117" s="17" t="s">
        <v>119</v>
      </c>
      <c r="C117" s="32">
        <v>1.755E-2</v>
      </c>
      <c r="D117" s="28">
        <f>SUM($D$130,$D$114,$D$115)*C117/(1-$C$116)</f>
        <v>0</v>
      </c>
      <c r="E117" s="33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2.75" customHeight="1" x14ac:dyDescent="0.25">
      <c r="A118" s="10"/>
      <c r="B118" s="17" t="s">
        <v>120</v>
      </c>
      <c r="C118" s="30">
        <v>0</v>
      </c>
      <c r="D118" s="28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2.75" customHeight="1" x14ac:dyDescent="0.25">
      <c r="A119" s="10"/>
      <c r="B119" s="17" t="s">
        <v>121</v>
      </c>
      <c r="C119" s="32">
        <v>0.05</v>
      </c>
      <c r="D119" s="28">
        <f>SUM($D$130,$D$114,$D$115)*C119/(1-$C$116)</f>
        <v>0</v>
      </c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2.75" customHeight="1" x14ac:dyDescent="0.25">
      <c r="A120" s="68" t="s">
        <v>13</v>
      </c>
      <c r="B120" s="59"/>
      <c r="C120" s="32">
        <f>((1+(0.01*C114))/(1-(0.01*C116)-(0.01*C115))-1)*100</f>
        <v>0.16773039403878975</v>
      </c>
      <c r="D120" s="29">
        <f>SUM(D114:D119)</f>
        <v>0</v>
      </c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2.75" customHeight="1" x14ac:dyDescent="0.25">
      <c r="A121" s="74"/>
      <c r="B121" s="58"/>
      <c r="C121" s="58"/>
      <c r="D121" s="58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2.75" customHeight="1" x14ac:dyDescent="0.25">
      <c r="A122" s="78" t="s">
        <v>122</v>
      </c>
      <c r="B122" s="58"/>
      <c r="C122" s="58"/>
      <c r="D122" s="5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2.75" customHeight="1" x14ac:dyDescent="0.25">
      <c r="A123" s="77"/>
      <c r="B123" s="58"/>
      <c r="C123" s="58"/>
      <c r="D123" s="58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2.75" customHeight="1" x14ac:dyDescent="0.25">
      <c r="A124" s="13"/>
      <c r="B124" s="68" t="s">
        <v>123</v>
      </c>
      <c r="C124" s="59"/>
      <c r="D124" s="13" t="s">
        <v>27</v>
      </c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2.75" customHeight="1" x14ac:dyDescent="0.25">
      <c r="A125" s="13" t="s">
        <v>28</v>
      </c>
      <c r="B125" s="67" t="s">
        <v>25</v>
      </c>
      <c r="C125" s="59"/>
      <c r="D125" s="14">
        <f>D20</f>
        <v>0</v>
      </c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2.75" customHeight="1" x14ac:dyDescent="0.25">
      <c r="A126" s="13" t="s">
        <v>30</v>
      </c>
      <c r="B126" s="67" t="s">
        <v>41</v>
      </c>
      <c r="C126" s="59"/>
      <c r="D126" s="14">
        <f>D57</f>
        <v>0</v>
      </c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2.75" customHeight="1" x14ac:dyDescent="0.25">
      <c r="A127" s="13" t="s">
        <v>33</v>
      </c>
      <c r="B127" s="67" t="s">
        <v>79</v>
      </c>
      <c r="C127" s="59"/>
      <c r="D127" s="14">
        <f>D83</f>
        <v>0</v>
      </c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2.75" customHeight="1" x14ac:dyDescent="0.25">
      <c r="A128" s="13" t="s">
        <v>35</v>
      </c>
      <c r="B128" s="67" t="s">
        <v>93</v>
      </c>
      <c r="C128" s="59"/>
      <c r="D128" s="14">
        <f>D100</f>
        <v>0</v>
      </c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2.75" customHeight="1" x14ac:dyDescent="0.25">
      <c r="A129" s="13" t="s">
        <v>37</v>
      </c>
      <c r="B129" s="67" t="s">
        <v>111</v>
      </c>
      <c r="C129" s="59"/>
      <c r="D129" s="14">
        <f>D109</f>
        <v>0</v>
      </c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2.75" customHeight="1" x14ac:dyDescent="0.25">
      <c r="A130" s="68" t="s">
        <v>124</v>
      </c>
      <c r="B130" s="58"/>
      <c r="C130" s="59"/>
      <c r="D130" s="15">
        <f>SUM(D125:D129)</f>
        <v>0</v>
      </c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2.75" customHeight="1" x14ac:dyDescent="0.25">
      <c r="A131" s="13" t="s">
        <v>39</v>
      </c>
      <c r="B131" s="67" t="s">
        <v>115</v>
      </c>
      <c r="C131" s="59"/>
      <c r="D131" s="14">
        <f>D120</f>
        <v>0</v>
      </c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2.75" customHeight="1" x14ac:dyDescent="0.25">
      <c r="A132" s="68" t="s">
        <v>125</v>
      </c>
      <c r="B132" s="58"/>
      <c r="C132" s="59"/>
      <c r="D132" s="15">
        <f>ROUND(SUM(D130:D131),2)</f>
        <v>0</v>
      </c>
      <c r="E132" s="31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2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5.25" customHeight="1" x14ac:dyDescent="0.25">
      <c r="A134" s="76" t="s">
        <v>126</v>
      </c>
      <c r="B134" s="61"/>
      <c r="C134" s="61"/>
      <c r="D134" s="61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.5" customHeight="1" x14ac:dyDescent="0.25">
      <c r="A135" s="61"/>
      <c r="B135" s="61"/>
      <c r="C135" s="61"/>
      <c r="D135" s="61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2" customHeight="1" x14ac:dyDescent="0.25">
      <c r="A136" s="61"/>
      <c r="B136" s="61"/>
      <c r="C136" s="61"/>
      <c r="D136" s="61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.5" customHeight="1" x14ac:dyDescent="0.25">
      <c r="A137" s="61"/>
      <c r="B137" s="61"/>
      <c r="C137" s="61"/>
      <c r="D137" s="61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.5" customHeight="1" x14ac:dyDescent="0.25">
      <c r="A138" s="61"/>
      <c r="B138" s="61"/>
      <c r="C138" s="61"/>
      <c r="D138" s="61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20.399999999999999" customHeight="1" x14ac:dyDescent="0.25">
      <c r="A139" s="61"/>
      <c r="B139" s="61"/>
      <c r="C139" s="61"/>
      <c r="D139" s="61"/>
      <c r="E139" s="9"/>
      <c r="F139" s="34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.5" customHeight="1" x14ac:dyDescent="0.25">
      <c r="A140" s="61"/>
      <c r="B140" s="61"/>
      <c r="C140" s="61"/>
      <c r="D140" s="61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2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2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2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2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2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2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2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2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2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2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2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2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2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2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2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2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2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2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2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2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2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2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2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2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2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2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2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2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2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2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2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2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2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2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2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2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2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2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2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2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2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2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2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2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2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2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2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2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2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2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2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2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2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2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2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2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2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2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2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2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2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2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2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2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2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2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2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2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2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2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2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2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2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2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2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2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2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2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2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2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2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2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2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2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2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2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2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2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2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2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2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2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2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2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2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2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2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2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2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2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2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2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2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2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2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2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2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2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2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2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2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2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2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2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2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2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2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2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2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2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2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2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2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2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2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2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2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2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2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2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2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2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2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2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2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2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2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2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2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2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2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2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2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2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2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2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2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2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2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2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2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2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2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2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2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2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2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2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2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2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2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2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2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2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2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2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2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2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2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2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2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2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2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2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2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2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2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2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2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2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2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2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2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2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2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2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2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2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2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2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2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2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.75" customHeight="1" x14ac:dyDescent="0.25"/>
    <row r="334" spans="1:26" ht="15.75" customHeight="1" x14ac:dyDescent="0.25"/>
    <row r="335" spans="1:26" ht="15.75" customHeight="1" x14ac:dyDescent="0.25"/>
    <row r="336" spans="1:2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20">
    <mergeCell ref="B70:C70"/>
    <mergeCell ref="A71:C71"/>
    <mergeCell ref="A72:D72"/>
    <mergeCell ref="A73:D73"/>
    <mergeCell ref="B64:C64"/>
    <mergeCell ref="A65:C65"/>
    <mergeCell ref="A66:D66"/>
    <mergeCell ref="A67:D67"/>
    <mergeCell ref="B68:C68"/>
    <mergeCell ref="B69:C69"/>
    <mergeCell ref="B74:C74"/>
    <mergeCell ref="B75:C75"/>
    <mergeCell ref="A76:C76"/>
    <mergeCell ref="A77:D77"/>
    <mergeCell ref="A78:D78"/>
    <mergeCell ref="B79:C79"/>
    <mergeCell ref="B80:C80"/>
    <mergeCell ref="B81:C81"/>
    <mergeCell ref="B82:C82"/>
    <mergeCell ref="A83:C83"/>
    <mergeCell ref="A84:D84"/>
    <mergeCell ref="A85:D85"/>
    <mergeCell ref="A86:D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A100:C100"/>
    <mergeCell ref="A101:D101"/>
    <mergeCell ref="A102:D102"/>
    <mergeCell ref="A103:D103"/>
    <mergeCell ref="B104:C104"/>
    <mergeCell ref="B105:C105"/>
    <mergeCell ref="B106:C106"/>
    <mergeCell ref="B107:C107"/>
    <mergeCell ref="B108:C108"/>
    <mergeCell ref="A109:C109"/>
    <mergeCell ref="A110:D110"/>
    <mergeCell ref="A111:D111"/>
    <mergeCell ref="B126:C126"/>
    <mergeCell ref="B127:C127"/>
    <mergeCell ref="B128:C128"/>
    <mergeCell ref="B129:C129"/>
    <mergeCell ref="A130:C130"/>
    <mergeCell ref="B131:C131"/>
    <mergeCell ref="A132:C132"/>
    <mergeCell ref="A134:D140"/>
    <mergeCell ref="A112:D112"/>
    <mergeCell ref="A120:B120"/>
    <mergeCell ref="A121:D121"/>
    <mergeCell ref="A122:D122"/>
    <mergeCell ref="A123:D123"/>
    <mergeCell ref="B124:C124"/>
    <mergeCell ref="B125:C125"/>
    <mergeCell ref="A1:D1"/>
    <mergeCell ref="A2:D2"/>
    <mergeCell ref="A3:D3"/>
    <mergeCell ref="B4:C4"/>
    <mergeCell ref="B5:C5"/>
    <mergeCell ref="B6:C6"/>
    <mergeCell ref="B7:C7"/>
    <mergeCell ref="B8:C8"/>
    <mergeCell ref="B9:C9"/>
    <mergeCell ref="A10:D10"/>
    <mergeCell ref="A11:D11"/>
    <mergeCell ref="A12:D12"/>
    <mergeCell ref="B13:C13"/>
    <mergeCell ref="B14:C14"/>
    <mergeCell ref="B15:C15"/>
    <mergeCell ref="B16:C16"/>
    <mergeCell ref="B17:C17"/>
    <mergeCell ref="B18:C18"/>
    <mergeCell ref="B19:C19"/>
    <mergeCell ref="A20:C20"/>
    <mergeCell ref="A21:D21"/>
    <mergeCell ref="A22:D22"/>
    <mergeCell ref="A23:D23"/>
    <mergeCell ref="A24:D24"/>
    <mergeCell ref="B25:C25"/>
    <mergeCell ref="B26:C26"/>
    <mergeCell ref="B27:C27"/>
    <mergeCell ref="A28:C28"/>
    <mergeCell ref="A29:D29"/>
    <mergeCell ref="A30:D30"/>
    <mergeCell ref="A40:B40"/>
    <mergeCell ref="A41:D41"/>
    <mergeCell ref="A42:D42"/>
    <mergeCell ref="B43:C43"/>
    <mergeCell ref="F43:G43"/>
    <mergeCell ref="B44:C44"/>
    <mergeCell ref="B45:C45"/>
    <mergeCell ref="F45:G45"/>
    <mergeCell ref="B46:C46"/>
    <mergeCell ref="B47:C47"/>
    <mergeCell ref="B48:C48"/>
    <mergeCell ref="F48:G48"/>
    <mergeCell ref="B63:C63"/>
    <mergeCell ref="A58:D58"/>
    <mergeCell ref="A59:D59"/>
    <mergeCell ref="A60:D60"/>
    <mergeCell ref="A61:D61"/>
    <mergeCell ref="B62:C62"/>
    <mergeCell ref="B49:C49"/>
    <mergeCell ref="A50:C50"/>
    <mergeCell ref="A51:D51"/>
    <mergeCell ref="A52:D52"/>
    <mergeCell ref="B53:C53"/>
    <mergeCell ref="B54:C54"/>
    <mergeCell ref="B55:C55"/>
    <mergeCell ref="B56:C56"/>
    <mergeCell ref="A57:C57"/>
  </mergeCells>
  <printOptions horizontalCentered="1"/>
  <pageMargins left="0.25" right="0.25" top="0.75" bottom="0.75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1000"/>
  <sheetViews>
    <sheetView topLeftCell="B1" workbookViewId="0">
      <selection activeCell="F53" sqref="F53"/>
    </sheetView>
  </sheetViews>
  <sheetFormatPr defaultColWidth="12.59765625" defaultRowHeight="15" customHeight="1" x14ac:dyDescent="0.25"/>
  <cols>
    <col min="1" max="1" width="3" customWidth="1"/>
    <col min="2" max="2" width="56" customWidth="1"/>
    <col min="3" max="3" width="10.59765625" customWidth="1"/>
    <col min="4" max="4" width="24.3984375" customWidth="1"/>
    <col min="5" max="5" width="9.09765625" customWidth="1"/>
    <col min="6" max="6" width="22.19921875" customWidth="1"/>
    <col min="7" max="7" width="4.59765625" customWidth="1"/>
    <col min="8" max="8" width="3.8984375" customWidth="1"/>
    <col min="9" max="26" width="7.69921875" customWidth="1"/>
  </cols>
  <sheetData>
    <row r="1" spans="1:26" ht="12.75" customHeight="1" x14ac:dyDescent="0.25">
      <c r="A1" s="79" t="s">
        <v>14</v>
      </c>
      <c r="B1" s="58"/>
      <c r="C1" s="58"/>
      <c r="D1" s="5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2.75" customHeight="1" x14ac:dyDescent="0.25">
      <c r="A2" s="80"/>
      <c r="B2" s="58"/>
      <c r="C2" s="58"/>
      <c r="D2" s="81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spans="1:26" ht="12.75" customHeight="1" x14ac:dyDescent="0.25">
      <c r="A3" s="68" t="s">
        <v>15</v>
      </c>
      <c r="B3" s="58"/>
      <c r="C3" s="58"/>
      <c r="D3" s="5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</row>
    <row r="4" spans="1:26" ht="12.75" customHeight="1" x14ac:dyDescent="0.25">
      <c r="A4" s="10">
        <v>1</v>
      </c>
      <c r="B4" s="67" t="s">
        <v>16</v>
      </c>
      <c r="C4" s="59"/>
      <c r="D4" s="10" t="s">
        <v>17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</row>
    <row r="5" spans="1:26" ht="12.75" customHeight="1" x14ac:dyDescent="0.25">
      <c r="A5" s="10">
        <v>2</v>
      </c>
      <c r="B5" s="67" t="s">
        <v>18</v>
      </c>
      <c r="C5" s="59"/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2.75" customHeight="1" x14ac:dyDescent="0.25">
      <c r="A6" s="10">
        <v>3</v>
      </c>
      <c r="B6" s="67" t="s">
        <v>20</v>
      </c>
      <c r="C6" s="59"/>
      <c r="D6" s="11">
        <v>0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2.75" customHeight="1" x14ac:dyDescent="0.25">
      <c r="A7" s="10">
        <v>4</v>
      </c>
      <c r="B7" s="67" t="s">
        <v>21</v>
      </c>
      <c r="C7" s="59"/>
      <c r="D7" s="10" t="s">
        <v>127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2.75" customHeight="1" x14ac:dyDescent="0.25">
      <c r="A8" s="10">
        <v>5</v>
      </c>
      <c r="B8" s="67" t="s">
        <v>23</v>
      </c>
      <c r="C8" s="59"/>
      <c r="D8" s="12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2.75" customHeight="1" x14ac:dyDescent="0.25">
      <c r="A9" s="10">
        <v>6</v>
      </c>
      <c r="B9" s="67" t="s">
        <v>24</v>
      </c>
      <c r="C9" s="59"/>
      <c r="D9" s="10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2.75" customHeight="1" x14ac:dyDescent="0.25">
      <c r="A10" s="74"/>
      <c r="B10" s="58"/>
      <c r="C10" s="58"/>
      <c r="D10" s="58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2.75" customHeight="1" x14ac:dyDescent="0.25">
      <c r="A11" s="75" t="s">
        <v>25</v>
      </c>
      <c r="B11" s="58"/>
      <c r="C11" s="58"/>
      <c r="D11" s="5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12.75" customHeight="1" x14ac:dyDescent="0.25">
      <c r="A12" s="77"/>
      <c r="B12" s="58"/>
      <c r="C12" s="58"/>
      <c r="D12" s="58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2.75" customHeight="1" x14ac:dyDescent="0.25">
      <c r="A13" s="13">
        <v>1</v>
      </c>
      <c r="B13" s="68" t="s">
        <v>26</v>
      </c>
      <c r="C13" s="59"/>
      <c r="D13" s="13" t="s">
        <v>27</v>
      </c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12.75" customHeight="1" x14ac:dyDescent="0.25">
      <c r="A14" s="10" t="s">
        <v>28</v>
      </c>
      <c r="B14" s="67" t="s">
        <v>29</v>
      </c>
      <c r="C14" s="59"/>
      <c r="D14" s="14">
        <f>D6</f>
        <v>0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12.75" customHeight="1" x14ac:dyDescent="0.25">
      <c r="A15" s="10" t="s">
        <v>30</v>
      </c>
      <c r="B15" s="67" t="s">
        <v>31</v>
      </c>
      <c r="C15" s="59"/>
      <c r="D15" s="14" t="s">
        <v>32</v>
      </c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12.75" customHeight="1" x14ac:dyDescent="0.25">
      <c r="A16" s="10" t="s">
        <v>33</v>
      </c>
      <c r="B16" s="67" t="s">
        <v>34</v>
      </c>
      <c r="C16" s="59"/>
      <c r="D16" s="14">
        <f>(D6*40%)</f>
        <v>0</v>
      </c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12.75" customHeight="1" x14ac:dyDescent="0.25">
      <c r="A17" s="10" t="s">
        <v>35</v>
      </c>
      <c r="B17" s="67" t="s">
        <v>36</v>
      </c>
      <c r="C17" s="59"/>
      <c r="D17" s="14" t="s">
        <v>32</v>
      </c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12.75" customHeight="1" x14ac:dyDescent="0.25">
      <c r="A18" s="10" t="s">
        <v>37</v>
      </c>
      <c r="B18" s="67" t="s">
        <v>38</v>
      </c>
      <c r="C18" s="59"/>
      <c r="D18" s="14" t="s">
        <v>32</v>
      </c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12.75" customHeight="1" x14ac:dyDescent="0.25">
      <c r="A19" s="10" t="s">
        <v>39</v>
      </c>
      <c r="B19" s="67" t="s">
        <v>40</v>
      </c>
      <c r="C19" s="59"/>
      <c r="D19" s="14" t="s">
        <v>32</v>
      </c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2.75" customHeight="1" x14ac:dyDescent="0.25">
      <c r="A20" s="68" t="s">
        <v>13</v>
      </c>
      <c r="B20" s="58"/>
      <c r="C20" s="59"/>
      <c r="D20" s="15">
        <f>SUM(D14:D19)</f>
        <v>0</v>
      </c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2.75" customHeight="1" x14ac:dyDescent="0.25">
      <c r="A21" s="74"/>
      <c r="B21" s="58"/>
      <c r="C21" s="58"/>
      <c r="D21" s="58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2.75" customHeight="1" x14ac:dyDescent="0.25">
      <c r="A22" s="75" t="s">
        <v>41</v>
      </c>
      <c r="B22" s="58"/>
      <c r="C22" s="58"/>
      <c r="D22" s="5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2.75" customHeight="1" x14ac:dyDescent="0.25">
      <c r="A23" s="69"/>
      <c r="B23" s="70"/>
      <c r="C23" s="70"/>
      <c r="D23" s="70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2.75" customHeight="1" x14ac:dyDescent="0.25">
      <c r="A24" s="71" t="s">
        <v>42</v>
      </c>
      <c r="B24" s="72"/>
      <c r="C24" s="72"/>
      <c r="D24" s="72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2.75" customHeight="1" x14ac:dyDescent="0.25">
      <c r="A25" s="13" t="s">
        <v>43</v>
      </c>
      <c r="B25" s="68" t="s">
        <v>44</v>
      </c>
      <c r="C25" s="59"/>
      <c r="D25" s="13" t="s">
        <v>27</v>
      </c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2.75" customHeight="1" x14ac:dyDescent="0.25">
      <c r="A26" s="10" t="s">
        <v>28</v>
      </c>
      <c r="B26" s="67" t="s">
        <v>45</v>
      </c>
      <c r="C26" s="59"/>
      <c r="D26" s="16">
        <f>D20/12</f>
        <v>0</v>
      </c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2.75" customHeight="1" x14ac:dyDescent="0.25">
      <c r="A27" s="10" t="s">
        <v>30</v>
      </c>
      <c r="B27" s="67" t="s">
        <v>46</v>
      </c>
      <c r="C27" s="59"/>
      <c r="D27" s="16">
        <f>(D20/12)+(D20/36)</f>
        <v>0</v>
      </c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2.75" customHeight="1" x14ac:dyDescent="0.25">
      <c r="A28" s="68" t="s">
        <v>13</v>
      </c>
      <c r="B28" s="58"/>
      <c r="C28" s="59"/>
      <c r="D28" s="16">
        <f>SUM(D26:D27)</f>
        <v>0</v>
      </c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2.75" customHeight="1" x14ac:dyDescent="0.25">
      <c r="A29" s="69"/>
      <c r="B29" s="70"/>
      <c r="C29" s="70"/>
      <c r="D29" s="70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2.75" customHeight="1" x14ac:dyDescent="0.25">
      <c r="A30" s="71" t="s">
        <v>47</v>
      </c>
      <c r="B30" s="72"/>
      <c r="C30" s="72"/>
      <c r="D30" s="72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2.75" customHeight="1" x14ac:dyDescent="0.25">
      <c r="A31" s="13" t="s">
        <v>48</v>
      </c>
      <c r="B31" s="13" t="s">
        <v>49</v>
      </c>
      <c r="C31" s="13" t="s">
        <v>50</v>
      </c>
      <c r="D31" s="13" t="s">
        <v>27</v>
      </c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2.75" customHeight="1" x14ac:dyDescent="0.25">
      <c r="A32" s="10" t="s">
        <v>28</v>
      </c>
      <c r="B32" s="17" t="s">
        <v>51</v>
      </c>
      <c r="C32" s="16">
        <v>20</v>
      </c>
      <c r="D32" s="14">
        <f t="shared" ref="D32:D39" si="0">0.01*C32*($D$20+$D$28)</f>
        <v>0</v>
      </c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2.75" customHeight="1" x14ac:dyDescent="0.25">
      <c r="A33" s="10" t="s">
        <v>30</v>
      </c>
      <c r="B33" s="17" t="s">
        <v>52</v>
      </c>
      <c r="C33" s="16">
        <v>2.5</v>
      </c>
      <c r="D33" s="14">
        <f t="shared" si="0"/>
        <v>0</v>
      </c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2.75" customHeight="1" x14ac:dyDescent="0.25">
      <c r="A34" s="10" t="s">
        <v>33</v>
      </c>
      <c r="B34" s="17" t="s">
        <v>53</v>
      </c>
      <c r="C34" s="16">
        <v>1.71</v>
      </c>
      <c r="D34" s="14">
        <f t="shared" si="0"/>
        <v>0</v>
      </c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2.75" customHeight="1" x14ac:dyDescent="0.25">
      <c r="A35" s="10" t="s">
        <v>35</v>
      </c>
      <c r="B35" s="17" t="s">
        <v>54</v>
      </c>
      <c r="C35" s="16">
        <v>1.5</v>
      </c>
      <c r="D35" s="14">
        <f t="shared" si="0"/>
        <v>0</v>
      </c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2.75" customHeight="1" x14ac:dyDescent="0.25">
      <c r="A36" s="10" t="s">
        <v>37</v>
      </c>
      <c r="B36" s="17" t="s">
        <v>55</v>
      </c>
      <c r="C36" s="16">
        <v>1</v>
      </c>
      <c r="D36" s="14">
        <f t="shared" si="0"/>
        <v>0</v>
      </c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2.75" customHeight="1" x14ac:dyDescent="0.25">
      <c r="A37" s="10" t="s">
        <v>39</v>
      </c>
      <c r="B37" s="17" t="s">
        <v>56</v>
      </c>
      <c r="C37" s="16">
        <v>0.6</v>
      </c>
      <c r="D37" s="14">
        <f t="shared" si="0"/>
        <v>0</v>
      </c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2.75" customHeight="1" x14ac:dyDescent="0.25">
      <c r="A38" s="10" t="s">
        <v>57</v>
      </c>
      <c r="B38" s="17" t="s">
        <v>58</v>
      </c>
      <c r="C38" s="16">
        <v>0.2</v>
      </c>
      <c r="D38" s="14">
        <f t="shared" si="0"/>
        <v>0</v>
      </c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2.75" customHeight="1" x14ac:dyDescent="0.25">
      <c r="A39" s="10" t="s">
        <v>59</v>
      </c>
      <c r="B39" s="17" t="s">
        <v>60</v>
      </c>
      <c r="C39" s="16">
        <v>8</v>
      </c>
      <c r="D39" s="14">
        <f t="shared" si="0"/>
        <v>0</v>
      </c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2.75" customHeight="1" x14ac:dyDescent="0.25">
      <c r="A40" s="68" t="s">
        <v>13</v>
      </c>
      <c r="B40" s="59"/>
      <c r="C40" s="16">
        <f t="shared" ref="C40:D40" si="1">SUM(C32:C39)</f>
        <v>35.510000000000005</v>
      </c>
      <c r="D40" s="14">
        <f t="shared" si="1"/>
        <v>0</v>
      </c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2.75" customHeight="1" x14ac:dyDescent="0.25">
      <c r="A41" s="69"/>
      <c r="B41" s="70"/>
      <c r="C41" s="70"/>
      <c r="D41" s="70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2.75" customHeight="1" x14ac:dyDescent="0.25">
      <c r="A42" s="73" t="s">
        <v>61</v>
      </c>
      <c r="B42" s="72"/>
      <c r="C42" s="72"/>
      <c r="D42" s="72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2.75" customHeight="1" x14ac:dyDescent="0.25">
      <c r="A43" s="13" t="s">
        <v>62</v>
      </c>
      <c r="B43" s="68" t="s">
        <v>63</v>
      </c>
      <c r="C43" s="59"/>
      <c r="D43" s="13" t="s">
        <v>27</v>
      </c>
      <c r="E43" s="9"/>
      <c r="F43" s="65" t="s">
        <v>64</v>
      </c>
      <c r="G43" s="66"/>
      <c r="H43" s="18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2.75" customHeight="1" x14ac:dyDescent="0.25">
      <c r="A44" s="10" t="s">
        <v>28</v>
      </c>
      <c r="B44" s="67" t="s">
        <v>65</v>
      </c>
      <c r="C44" s="59"/>
      <c r="D44" s="16">
        <f>(22*2*G44)-(0.06*D14)</f>
        <v>0</v>
      </c>
      <c r="E44" s="9"/>
      <c r="F44" s="19" t="s">
        <v>66</v>
      </c>
      <c r="G44" s="20">
        <v>0</v>
      </c>
      <c r="H44" s="18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2.75" customHeight="1" x14ac:dyDescent="0.25">
      <c r="A45" s="10" t="s">
        <v>30</v>
      </c>
      <c r="B45" s="67" t="s">
        <v>67</v>
      </c>
      <c r="C45" s="59"/>
      <c r="D45" s="16" t="s">
        <v>32</v>
      </c>
      <c r="E45" s="9"/>
      <c r="F45" s="65" t="s">
        <v>68</v>
      </c>
      <c r="G45" s="66"/>
      <c r="H45" s="18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2.75" customHeight="1" x14ac:dyDescent="0.25">
      <c r="A46" s="10" t="s">
        <v>33</v>
      </c>
      <c r="B46" s="67" t="s">
        <v>69</v>
      </c>
      <c r="C46" s="59"/>
      <c r="D46" s="16">
        <v>0</v>
      </c>
      <c r="E46" s="9"/>
      <c r="F46" s="21" t="s">
        <v>70</v>
      </c>
      <c r="G46" s="22">
        <v>0</v>
      </c>
      <c r="H46" s="18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2.75" customHeight="1" x14ac:dyDescent="0.25">
      <c r="A47" s="10" t="s">
        <v>35</v>
      </c>
      <c r="B47" s="67" t="s">
        <v>71</v>
      </c>
      <c r="C47" s="59"/>
      <c r="D47" s="16">
        <v>0</v>
      </c>
      <c r="E47" s="9"/>
      <c r="F47" s="19" t="s">
        <v>72</v>
      </c>
      <c r="G47" s="23">
        <f>0.01*G46</f>
        <v>0</v>
      </c>
      <c r="H47" s="18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2.75" customHeight="1" x14ac:dyDescent="0.25">
      <c r="A48" s="10" t="s">
        <v>37</v>
      </c>
      <c r="B48" s="67" t="s">
        <v>73</v>
      </c>
      <c r="C48" s="59"/>
      <c r="D48" s="16">
        <v>0</v>
      </c>
      <c r="E48" s="9"/>
      <c r="F48" s="65" t="s">
        <v>74</v>
      </c>
      <c r="G48" s="66"/>
      <c r="H48" s="18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2.75" customHeight="1" x14ac:dyDescent="0.25">
      <c r="A49" s="10" t="s">
        <v>39</v>
      </c>
      <c r="B49" s="67" t="s">
        <v>75</v>
      </c>
      <c r="C49" s="59"/>
      <c r="D49" s="16">
        <v>0</v>
      </c>
      <c r="E49" s="9"/>
      <c r="F49" s="19" t="s">
        <v>76</v>
      </c>
      <c r="G49" s="20">
        <v>0</v>
      </c>
      <c r="H49" s="18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2.75" customHeight="1" x14ac:dyDescent="0.25">
      <c r="A50" s="68" t="s">
        <v>13</v>
      </c>
      <c r="B50" s="58"/>
      <c r="C50" s="59"/>
      <c r="D50" s="16">
        <f>SUM(D44:D49)</f>
        <v>0</v>
      </c>
      <c r="E50" s="9"/>
      <c r="F50" s="9"/>
      <c r="G50" s="9"/>
      <c r="H50" s="18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2.75" customHeight="1" x14ac:dyDescent="0.25">
      <c r="A51" s="69"/>
      <c r="B51" s="70"/>
      <c r="C51" s="70"/>
      <c r="D51" s="70"/>
      <c r="E51" s="9"/>
      <c r="F51" s="24"/>
      <c r="G51" s="24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2.75" customHeight="1" x14ac:dyDescent="0.25">
      <c r="A52" s="71" t="s">
        <v>77</v>
      </c>
      <c r="B52" s="72"/>
      <c r="C52" s="72"/>
      <c r="D52" s="72"/>
      <c r="E52" s="9"/>
      <c r="F52" s="24"/>
      <c r="G52" s="24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2.75" customHeight="1" x14ac:dyDescent="0.25">
      <c r="A53" s="13">
        <v>2</v>
      </c>
      <c r="B53" s="68" t="s">
        <v>78</v>
      </c>
      <c r="C53" s="59"/>
      <c r="D53" s="13" t="s">
        <v>27</v>
      </c>
      <c r="E53" s="9"/>
      <c r="F53" s="24"/>
      <c r="G53" s="24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2.75" customHeight="1" x14ac:dyDescent="0.25">
      <c r="A54" s="10" t="s">
        <v>43</v>
      </c>
      <c r="B54" s="67" t="s">
        <v>44</v>
      </c>
      <c r="C54" s="59"/>
      <c r="D54" s="14">
        <f>D28</f>
        <v>0</v>
      </c>
      <c r="E54" s="9"/>
      <c r="F54" s="24"/>
      <c r="G54" s="24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2.75" customHeight="1" x14ac:dyDescent="0.25">
      <c r="A55" s="10" t="s">
        <v>48</v>
      </c>
      <c r="B55" s="67" t="s">
        <v>49</v>
      </c>
      <c r="C55" s="59"/>
      <c r="D55" s="14">
        <f>D40</f>
        <v>0</v>
      </c>
      <c r="E55" s="9"/>
      <c r="F55" s="24"/>
      <c r="G55" s="2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2.75" customHeight="1" x14ac:dyDescent="0.25">
      <c r="A56" s="10" t="s">
        <v>62</v>
      </c>
      <c r="B56" s="67" t="s">
        <v>63</v>
      </c>
      <c r="C56" s="59"/>
      <c r="D56" s="14">
        <f>D50</f>
        <v>0</v>
      </c>
      <c r="E56" s="9"/>
      <c r="F56" s="24"/>
      <c r="G56" s="2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2.75" customHeight="1" x14ac:dyDescent="0.25">
      <c r="A57" s="68" t="s">
        <v>13</v>
      </c>
      <c r="B57" s="58"/>
      <c r="C57" s="59"/>
      <c r="D57" s="15">
        <f>SUM(D54:D56)</f>
        <v>0</v>
      </c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2.75" customHeight="1" x14ac:dyDescent="0.25">
      <c r="A58" s="74"/>
      <c r="B58" s="58"/>
      <c r="C58" s="58"/>
      <c r="D58" s="58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2.75" customHeight="1" x14ac:dyDescent="0.25">
      <c r="A59" s="82" t="s">
        <v>79</v>
      </c>
      <c r="B59" s="58"/>
      <c r="C59" s="58"/>
      <c r="D59" s="5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2.75" customHeight="1" x14ac:dyDescent="0.25">
      <c r="A60" s="85"/>
      <c r="B60" s="70"/>
      <c r="C60" s="70"/>
      <c r="D60" s="70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2.75" customHeight="1" x14ac:dyDescent="0.25">
      <c r="A61" s="73" t="s">
        <v>80</v>
      </c>
      <c r="B61" s="72"/>
      <c r="C61" s="72"/>
      <c r="D61" s="72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2.75" customHeight="1" x14ac:dyDescent="0.25">
      <c r="A62" s="25" t="s">
        <v>81</v>
      </c>
      <c r="B62" s="68" t="s">
        <v>82</v>
      </c>
      <c r="C62" s="59"/>
      <c r="D62" s="25" t="s">
        <v>27</v>
      </c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2.75" customHeight="1" x14ac:dyDescent="0.25">
      <c r="A63" s="10" t="s">
        <v>28</v>
      </c>
      <c r="B63" s="67" t="s">
        <v>82</v>
      </c>
      <c r="C63" s="59"/>
      <c r="D63" s="16">
        <f>(D20+D39+D54+D56)/12</f>
        <v>0</v>
      </c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2.75" customHeight="1" x14ac:dyDescent="0.25">
      <c r="A64" s="10" t="s">
        <v>30</v>
      </c>
      <c r="B64" s="67" t="s">
        <v>83</v>
      </c>
      <c r="C64" s="59"/>
      <c r="D64" s="16">
        <f>0.4*D39</f>
        <v>0</v>
      </c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2.75" customHeight="1" x14ac:dyDescent="0.25">
      <c r="A65" s="68" t="s">
        <v>13</v>
      </c>
      <c r="B65" s="58"/>
      <c r="C65" s="59"/>
      <c r="D65" s="26">
        <f>0.435*(D63+D64)</f>
        <v>0</v>
      </c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2.75" customHeight="1" x14ac:dyDescent="0.25">
      <c r="A66" s="69"/>
      <c r="B66" s="70"/>
      <c r="C66" s="70"/>
      <c r="D66" s="70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2.75" customHeight="1" x14ac:dyDescent="0.25">
      <c r="A67" s="73" t="s">
        <v>84</v>
      </c>
      <c r="B67" s="72"/>
      <c r="C67" s="72"/>
      <c r="D67" s="72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2.75" customHeight="1" x14ac:dyDescent="0.25">
      <c r="A68" s="25" t="s">
        <v>85</v>
      </c>
      <c r="B68" s="68" t="s">
        <v>86</v>
      </c>
      <c r="C68" s="59"/>
      <c r="D68" s="25" t="s">
        <v>27</v>
      </c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2.75" customHeight="1" x14ac:dyDescent="0.25">
      <c r="A69" s="10" t="s">
        <v>28</v>
      </c>
      <c r="B69" s="67" t="s">
        <v>86</v>
      </c>
      <c r="C69" s="59"/>
      <c r="D69" s="16">
        <f>(D20+D57)/12</f>
        <v>0</v>
      </c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2.75" customHeight="1" x14ac:dyDescent="0.25">
      <c r="A70" s="10" t="s">
        <v>30</v>
      </c>
      <c r="B70" s="67" t="s">
        <v>87</v>
      </c>
      <c r="C70" s="59"/>
      <c r="D70" s="16">
        <f>0.4*D39</f>
        <v>0</v>
      </c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2.75" customHeight="1" x14ac:dyDescent="0.25">
      <c r="A71" s="68" t="s">
        <v>13</v>
      </c>
      <c r="B71" s="58"/>
      <c r="C71" s="59"/>
      <c r="D71" s="26">
        <f>0.435*(D69+D70)</f>
        <v>0</v>
      </c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2.75" customHeight="1" x14ac:dyDescent="0.25">
      <c r="A72" s="84"/>
      <c r="B72" s="70"/>
      <c r="C72" s="70"/>
      <c r="D72" s="70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2.75" customHeight="1" x14ac:dyDescent="0.25">
      <c r="A73" s="73" t="s">
        <v>88</v>
      </c>
      <c r="B73" s="72"/>
      <c r="C73" s="72"/>
      <c r="D73" s="72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2.75" customHeight="1" x14ac:dyDescent="0.25">
      <c r="A74" s="13" t="s">
        <v>89</v>
      </c>
      <c r="B74" s="68" t="s">
        <v>90</v>
      </c>
      <c r="C74" s="59"/>
      <c r="D74" s="13" t="s">
        <v>27</v>
      </c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2.75" customHeight="1" x14ac:dyDescent="0.25">
      <c r="A75" s="10" t="s">
        <v>28</v>
      </c>
      <c r="B75" s="67" t="s">
        <v>90</v>
      </c>
      <c r="C75" s="59"/>
      <c r="D75" s="16">
        <f>0.018*(-D26-D27)</f>
        <v>0</v>
      </c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2.75" customHeight="1" x14ac:dyDescent="0.25">
      <c r="A76" s="68" t="s">
        <v>13</v>
      </c>
      <c r="B76" s="58"/>
      <c r="C76" s="59"/>
      <c r="D76" s="16">
        <f>SUM(D75)</f>
        <v>0</v>
      </c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2.75" customHeight="1" x14ac:dyDescent="0.25">
      <c r="A77" s="84"/>
      <c r="B77" s="70"/>
      <c r="C77" s="70"/>
      <c r="D77" s="70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2.75" customHeight="1" x14ac:dyDescent="0.25">
      <c r="A78" s="73" t="s">
        <v>91</v>
      </c>
      <c r="B78" s="72"/>
      <c r="C78" s="72"/>
      <c r="D78" s="72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2.75" customHeight="1" x14ac:dyDescent="0.25">
      <c r="A79" s="25">
        <v>3</v>
      </c>
      <c r="B79" s="68" t="s">
        <v>92</v>
      </c>
      <c r="C79" s="59"/>
      <c r="D79" s="25" t="s">
        <v>27</v>
      </c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2.75" customHeight="1" x14ac:dyDescent="0.25">
      <c r="A80" s="10" t="s">
        <v>81</v>
      </c>
      <c r="B80" s="67" t="s">
        <v>82</v>
      </c>
      <c r="C80" s="59"/>
      <c r="D80" s="16">
        <f>D65</f>
        <v>0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2.75" customHeight="1" x14ac:dyDescent="0.25">
      <c r="A81" s="10" t="s">
        <v>85</v>
      </c>
      <c r="B81" s="67" t="s">
        <v>86</v>
      </c>
      <c r="C81" s="59"/>
      <c r="D81" s="16">
        <f>D71</f>
        <v>0</v>
      </c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2.75" customHeight="1" x14ac:dyDescent="0.25">
      <c r="A82" s="10" t="s">
        <v>89</v>
      </c>
      <c r="B82" s="67" t="s">
        <v>90</v>
      </c>
      <c r="C82" s="59"/>
      <c r="D82" s="16">
        <f>D76</f>
        <v>0</v>
      </c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2.75" customHeight="1" x14ac:dyDescent="0.25">
      <c r="A83" s="68" t="s">
        <v>13</v>
      </c>
      <c r="B83" s="58"/>
      <c r="C83" s="59"/>
      <c r="D83" s="27">
        <f>SUM(D80:D82)</f>
        <v>0</v>
      </c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2.75" customHeight="1" x14ac:dyDescent="0.25">
      <c r="A84" s="83"/>
      <c r="B84" s="58"/>
      <c r="C84" s="58"/>
      <c r="D84" s="58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2.75" customHeight="1" x14ac:dyDescent="0.25">
      <c r="A85" s="82" t="s">
        <v>93</v>
      </c>
      <c r="B85" s="58"/>
      <c r="C85" s="58"/>
      <c r="D85" s="5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2.75" customHeight="1" x14ac:dyDescent="0.25">
      <c r="A86" s="74"/>
      <c r="B86" s="58"/>
      <c r="C86" s="58"/>
      <c r="D86" s="58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2.75" customHeight="1" x14ac:dyDescent="0.25">
      <c r="A87" s="13">
        <v>4</v>
      </c>
      <c r="B87" s="68" t="s">
        <v>94</v>
      </c>
      <c r="C87" s="59"/>
      <c r="D87" s="13" t="s">
        <v>27</v>
      </c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2.75" customHeight="1" x14ac:dyDescent="0.25">
      <c r="A88" s="10" t="s">
        <v>28</v>
      </c>
      <c r="B88" s="67" t="s">
        <v>95</v>
      </c>
      <c r="C88" s="59"/>
      <c r="D88" s="14">
        <f>(1*30)*(255/365)*((D20+D57+D83)/30)/12</f>
        <v>0</v>
      </c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2.75" customHeight="1" x14ac:dyDescent="0.25">
      <c r="A89" s="10" t="s">
        <v>30</v>
      </c>
      <c r="B89" s="67" t="s">
        <v>96</v>
      </c>
      <c r="C89" s="59"/>
      <c r="D89" s="14">
        <f>(1*1)*(365/365)*((D20+D57+D83)/30)/12</f>
        <v>0</v>
      </c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2.75" customHeight="1" x14ac:dyDescent="0.25">
      <c r="A90" s="10" t="s">
        <v>33</v>
      </c>
      <c r="B90" s="67" t="s">
        <v>97</v>
      </c>
      <c r="C90" s="59"/>
      <c r="D90" s="14">
        <f>(0.0922*15)*(255/365)*((D20+D57+D83)/30)/12</f>
        <v>0</v>
      </c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2.75" customHeight="1" x14ac:dyDescent="0.25">
      <c r="A91" s="10" t="s">
        <v>35</v>
      </c>
      <c r="B91" s="67" t="s">
        <v>98</v>
      </c>
      <c r="C91" s="59"/>
      <c r="D91" s="14">
        <f>(1*5)*(255/365)*((D20+D57+D83)/30)/12</f>
        <v>0</v>
      </c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2.75" customHeight="1" x14ac:dyDescent="0.25">
      <c r="A92" s="10" t="s">
        <v>37</v>
      </c>
      <c r="B92" s="67" t="s">
        <v>99</v>
      </c>
      <c r="C92" s="59"/>
      <c r="D92" s="14">
        <f>(0.1344*2)*(365/365)*((D20+D57+D83)/30)/12</f>
        <v>0</v>
      </c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2.75" customHeight="1" x14ac:dyDescent="0.25">
      <c r="A93" s="10" t="s">
        <v>39</v>
      </c>
      <c r="B93" s="67" t="s">
        <v>100</v>
      </c>
      <c r="C93" s="59"/>
      <c r="D93" s="14">
        <f>(0.0305*2)*(255/365)*((D20+D57+D83)/30)/12</f>
        <v>0</v>
      </c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2.75" customHeight="1" x14ac:dyDescent="0.25">
      <c r="A94" s="10" t="s">
        <v>57</v>
      </c>
      <c r="B94" s="67" t="s">
        <v>101</v>
      </c>
      <c r="C94" s="59"/>
      <c r="D94" s="14">
        <f>(0.0118*3)*(365/365)*((D20+D57+D83)/30)/12</f>
        <v>0</v>
      </c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2.75" customHeight="1" x14ac:dyDescent="0.25">
      <c r="A95" s="10" t="s">
        <v>59</v>
      </c>
      <c r="B95" s="67" t="s">
        <v>102</v>
      </c>
      <c r="C95" s="59"/>
      <c r="D95" s="14">
        <f>(0.02*1)*(365/365)*((D20+D57+D83)/30)/12</f>
        <v>0</v>
      </c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2.75" customHeight="1" x14ac:dyDescent="0.25">
      <c r="A96" s="10" t="s">
        <v>103</v>
      </c>
      <c r="B96" s="67" t="s">
        <v>104</v>
      </c>
      <c r="C96" s="59"/>
      <c r="D96" s="14">
        <f>(0.004*1)*(365/365)*((D20+D57+D83)/30)/12</f>
        <v>0</v>
      </c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2.75" customHeight="1" x14ac:dyDescent="0.25">
      <c r="A97" s="10" t="s">
        <v>105</v>
      </c>
      <c r="B97" s="67" t="s">
        <v>106</v>
      </c>
      <c r="C97" s="59"/>
      <c r="D97" s="14">
        <f>(0.0143*20)*(255/365)*((D20+D57+D83)/30)/12</f>
        <v>0</v>
      </c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2.75" customHeight="1" x14ac:dyDescent="0.25">
      <c r="A98" s="10" t="s">
        <v>107</v>
      </c>
      <c r="B98" s="67" t="s">
        <v>108</v>
      </c>
      <c r="C98" s="59"/>
      <c r="D98" s="14">
        <f>(0.0197*180)*(255/365)*((D20+D57+D83)/30)/12</f>
        <v>0</v>
      </c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2.75" customHeight="1" x14ac:dyDescent="0.25">
      <c r="A99" s="10" t="s">
        <v>109</v>
      </c>
      <c r="B99" s="67" t="s">
        <v>110</v>
      </c>
      <c r="C99" s="59"/>
      <c r="D99" s="14">
        <f>(0.0016*6)*(365/365)*((D20+D57+D83)/30)/12</f>
        <v>0</v>
      </c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2.75" customHeight="1" x14ac:dyDescent="0.25">
      <c r="A100" s="68" t="s">
        <v>13</v>
      </c>
      <c r="B100" s="58"/>
      <c r="C100" s="59"/>
      <c r="D100" s="15">
        <f>SUM(D88:D99)</f>
        <v>0</v>
      </c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2.75" customHeight="1" x14ac:dyDescent="0.25">
      <c r="A101" s="74"/>
      <c r="B101" s="58"/>
      <c r="C101" s="58"/>
      <c r="D101" s="58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2.75" customHeight="1" x14ac:dyDescent="0.25">
      <c r="A102" s="82" t="s">
        <v>111</v>
      </c>
      <c r="B102" s="58"/>
      <c r="C102" s="58"/>
      <c r="D102" s="5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2.75" customHeight="1" x14ac:dyDescent="0.25">
      <c r="A103" s="77"/>
      <c r="B103" s="58"/>
      <c r="C103" s="58"/>
      <c r="D103" s="58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2.75" customHeight="1" x14ac:dyDescent="0.25">
      <c r="A104" s="13">
        <v>5</v>
      </c>
      <c r="B104" s="68" t="s">
        <v>112</v>
      </c>
      <c r="C104" s="59"/>
      <c r="D104" s="13" t="s">
        <v>27</v>
      </c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2.75" customHeight="1" x14ac:dyDescent="0.25">
      <c r="A105" s="10" t="s">
        <v>28</v>
      </c>
      <c r="B105" s="67" t="s">
        <v>113</v>
      </c>
      <c r="C105" s="59"/>
      <c r="D105" s="28">
        <f>UNF!E11</f>
        <v>0</v>
      </c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2.75" customHeight="1" x14ac:dyDescent="0.25">
      <c r="A106" s="10" t="s">
        <v>30</v>
      </c>
      <c r="B106" s="67" t="s">
        <v>11</v>
      </c>
      <c r="C106" s="59"/>
      <c r="D106" s="28" t="s">
        <v>32</v>
      </c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2.75" customHeight="1" x14ac:dyDescent="0.25">
      <c r="A107" s="10" t="s">
        <v>33</v>
      </c>
      <c r="B107" s="67" t="s">
        <v>12</v>
      </c>
      <c r="C107" s="59"/>
      <c r="D107" s="28" t="s">
        <v>32</v>
      </c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2.75" customHeight="1" x14ac:dyDescent="0.25">
      <c r="A108" s="10" t="s">
        <v>35</v>
      </c>
      <c r="B108" s="67" t="s">
        <v>114</v>
      </c>
      <c r="C108" s="59"/>
      <c r="D108" s="28">
        <f>MAT!G55</f>
        <v>0</v>
      </c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2.75" customHeight="1" x14ac:dyDescent="0.25">
      <c r="A109" s="68" t="s">
        <v>13</v>
      </c>
      <c r="B109" s="58"/>
      <c r="C109" s="59"/>
      <c r="D109" s="29">
        <f>SUM(D105:D108)</f>
        <v>0</v>
      </c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2.75" customHeight="1" x14ac:dyDescent="0.25">
      <c r="A110" s="74"/>
      <c r="B110" s="58"/>
      <c r="C110" s="58"/>
      <c r="D110" s="58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2.75" customHeight="1" x14ac:dyDescent="0.25">
      <c r="A111" s="82" t="s">
        <v>115</v>
      </c>
      <c r="B111" s="58"/>
      <c r="C111" s="58"/>
      <c r="D111" s="5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2.75" customHeight="1" x14ac:dyDescent="0.25">
      <c r="A112" s="77"/>
      <c r="B112" s="58"/>
      <c r="C112" s="58"/>
      <c r="D112" s="58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2.75" customHeight="1" x14ac:dyDescent="0.25">
      <c r="A113" s="13">
        <v>6</v>
      </c>
      <c r="B113" s="13" t="s">
        <v>112</v>
      </c>
      <c r="C113" s="13" t="s">
        <v>50</v>
      </c>
      <c r="D113" s="13" t="s">
        <v>27</v>
      </c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2.75" customHeight="1" x14ac:dyDescent="0.25">
      <c r="A114" s="10" t="s">
        <v>28</v>
      </c>
      <c r="B114" s="17" t="s">
        <v>116</v>
      </c>
      <c r="C114" s="30">
        <v>0.06</v>
      </c>
      <c r="D114" s="28">
        <f>SUM($D$130)*C114</f>
        <v>0</v>
      </c>
      <c r="E114" s="9"/>
      <c r="F114" s="31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2.75" customHeight="1" x14ac:dyDescent="0.25">
      <c r="A115" s="10" t="s">
        <v>30</v>
      </c>
      <c r="B115" s="17" t="s">
        <v>117</v>
      </c>
      <c r="C115" s="30">
        <v>0.04</v>
      </c>
      <c r="D115" s="28">
        <f t="shared" ref="D115:D116" si="2">SUM($D$130,D114)*C115</f>
        <v>0</v>
      </c>
      <c r="E115" s="9"/>
      <c r="F115" s="31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2.75" customHeight="1" x14ac:dyDescent="0.25">
      <c r="A116" s="10" t="s">
        <v>33</v>
      </c>
      <c r="B116" s="17" t="s">
        <v>118</v>
      </c>
      <c r="C116" s="32">
        <f>SUM(C117:C119)</f>
        <v>6.7549999999999999E-2</v>
      </c>
      <c r="D116" s="28">
        <f t="shared" si="2"/>
        <v>0</v>
      </c>
      <c r="E116" s="9"/>
      <c r="F116" s="31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2.75" customHeight="1" x14ac:dyDescent="0.25">
      <c r="A117" s="10"/>
      <c r="B117" s="17" t="s">
        <v>119</v>
      </c>
      <c r="C117" s="32">
        <v>1.755E-2</v>
      </c>
      <c r="D117" s="28">
        <f>SUM($D$130,$D$114,$D$115)*C117/(1-$C$116)</f>
        <v>0</v>
      </c>
      <c r="E117" s="33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2.75" customHeight="1" x14ac:dyDescent="0.25">
      <c r="A118" s="10"/>
      <c r="B118" s="17" t="s">
        <v>120</v>
      </c>
      <c r="C118" s="30">
        <v>0</v>
      </c>
      <c r="D118" s="28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2.75" customHeight="1" x14ac:dyDescent="0.25">
      <c r="A119" s="10"/>
      <c r="B119" s="17" t="s">
        <v>121</v>
      </c>
      <c r="C119" s="32">
        <v>0.05</v>
      </c>
      <c r="D119" s="28">
        <f>SUM($D$130,$D$114,$D$115)*C119/(1-$C$116)</f>
        <v>0</v>
      </c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2.75" customHeight="1" x14ac:dyDescent="0.25">
      <c r="A120" s="68" t="s">
        <v>13</v>
      </c>
      <c r="B120" s="59"/>
      <c r="C120" s="32">
        <f>((1+(0.01*C114))/(1-(0.01*C116)-(0.01*C115))-1)*100</f>
        <v>0.16773039403878975</v>
      </c>
      <c r="D120" s="29">
        <f>SUM(D114:D119)</f>
        <v>0</v>
      </c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2.75" customHeight="1" x14ac:dyDescent="0.25">
      <c r="A121" s="74"/>
      <c r="B121" s="58"/>
      <c r="C121" s="58"/>
      <c r="D121" s="58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2.75" customHeight="1" x14ac:dyDescent="0.25">
      <c r="A122" s="78" t="s">
        <v>122</v>
      </c>
      <c r="B122" s="58"/>
      <c r="C122" s="58"/>
      <c r="D122" s="5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2.75" customHeight="1" x14ac:dyDescent="0.25">
      <c r="A123" s="77"/>
      <c r="B123" s="58"/>
      <c r="C123" s="58"/>
      <c r="D123" s="58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2.75" customHeight="1" x14ac:dyDescent="0.25">
      <c r="A124" s="13"/>
      <c r="B124" s="68" t="s">
        <v>123</v>
      </c>
      <c r="C124" s="59"/>
      <c r="D124" s="13" t="s">
        <v>27</v>
      </c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2.75" customHeight="1" x14ac:dyDescent="0.25">
      <c r="A125" s="13" t="s">
        <v>28</v>
      </c>
      <c r="B125" s="67" t="s">
        <v>25</v>
      </c>
      <c r="C125" s="59"/>
      <c r="D125" s="14">
        <f>D20</f>
        <v>0</v>
      </c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2.75" customHeight="1" x14ac:dyDescent="0.25">
      <c r="A126" s="13" t="s">
        <v>30</v>
      </c>
      <c r="B126" s="67" t="s">
        <v>41</v>
      </c>
      <c r="C126" s="59"/>
      <c r="D126" s="14">
        <f>D57</f>
        <v>0</v>
      </c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2.75" customHeight="1" x14ac:dyDescent="0.25">
      <c r="A127" s="13" t="s">
        <v>33</v>
      </c>
      <c r="B127" s="67" t="s">
        <v>79</v>
      </c>
      <c r="C127" s="59"/>
      <c r="D127" s="14">
        <f>D83</f>
        <v>0</v>
      </c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2.75" customHeight="1" x14ac:dyDescent="0.25">
      <c r="A128" s="13" t="s">
        <v>35</v>
      </c>
      <c r="B128" s="67" t="s">
        <v>93</v>
      </c>
      <c r="C128" s="59"/>
      <c r="D128" s="14">
        <f>D100</f>
        <v>0</v>
      </c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2.75" customHeight="1" x14ac:dyDescent="0.25">
      <c r="A129" s="13" t="s">
        <v>37</v>
      </c>
      <c r="B129" s="67" t="s">
        <v>111</v>
      </c>
      <c r="C129" s="59"/>
      <c r="D129" s="14">
        <f>D109</f>
        <v>0</v>
      </c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2.75" customHeight="1" x14ac:dyDescent="0.25">
      <c r="A130" s="68" t="s">
        <v>124</v>
      </c>
      <c r="B130" s="58"/>
      <c r="C130" s="59"/>
      <c r="D130" s="15">
        <f>SUM(D125:D129)</f>
        <v>0</v>
      </c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2.75" customHeight="1" x14ac:dyDescent="0.25">
      <c r="A131" s="13" t="s">
        <v>39</v>
      </c>
      <c r="B131" s="67" t="s">
        <v>115</v>
      </c>
      <c r="C131" s="59"/>
      <c r="D131" s="14">
        <f>D120</f>
        <v>0</v>
      </c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2.75" customHeight="1" x14ac:dyDescent="0.25">
      <c r="A132" s="68" t="s">
        <v>125</v>
      </c>
      <c r="B132" s="58"/>
      <c r="C132" s="59"/>
      <c r="D132" s="15">
        <f>ROUND(SUM(D130:D131),2)</f>
        <v>0</v>
      </c>
      <c r="E132" s="31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2" customHeight="1" x14ac:dyDescent="0.25">
      <c r="A133" s="9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2" customHeight="1" x14ac:dyDescent="0.25">
      <c r="A134" s="9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2" customHeight="1" x14ac:dyDescent="0.25">
      <c r="A135" s="9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2" customHeight="1" x14ac:dyDescent="0.25">
      <c r="A136" s="9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2" customHeight="1" x14ac:dyDescent="0.25">
      <c r="A137" s="9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2" customHeight="1" x14ac:dyDescent="0.25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3.5" customHeight="1" x14ac:dyDescent="0.25">
      <c r="A139" s="9"/>
      <c r="B139" s="9"/>
      <c r="C139" s="9"/>
      <c r="D139" s="9"/>
      <c r="E139" s="9"/>
      <c r="F139" s="34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2" customHeight="1" x14ac:dyDescent="0.25">
      <c r="A140" s="9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2" customHeight="1" x14ac:dyDescent="0.25">
      <c r="A141" s="9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2" customHeight="1" x14ac:dyDescent="0.25">
      <c r="A142" s="9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2" customHeight="1" x14ac:dyDescent="0.25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2" customHeight="1" x14ac:dyDescent="0.25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2" customHeigh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2" customHeight="1" x14ac:dyDescent="0.25">
      <c r="A146" s="9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2" customHeight="1" x14ac:dyDescent="0.25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2" customHeight="1" x14ac:dyDescent="0.25">
      <c r="A148" s="9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2" customHeight="1" x14ac:dyDescent="0.25">
      <c r="A149" s="9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2" customHeight="1" x14ac:dyDescent="0.25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2" customHeight="1" x14ac:dyDescent="0.25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2" customHeight="1" x14ac:dyDescent="0.25">
      <c r="A152" s="9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2" customHeigh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2" customHeight="1" x14ac:dyDescent="0.25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2" customHeight="1" x14ac:dyDescent="0.25">
      <c r="A155" s="9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2" customHeight="1" x14ac:dyDescent="0.25">
      <c r="A156" s="9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2" customHeigh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2" customHeight="1" x14ac:dyDescent="0.25">
      <c r="A158" s="9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2" customHeight="1" x14ac:dyDescent="0.25">
      <c r="A159" s="9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2" customHeight="1" x14ac:dyDescent="0.25">
      <c r="A160" s="9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2" customHeight="1" x14ac:dyDescent="0.25">
      <c r="A161" s="9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2" customHeight="1" x14ac:dyDescent="0.25">
      <c r="A162" s="9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2" customHeight="1" x14ac:dyDescent="0.25">
      <c r="A163" s="9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2" customHeight="1" x14ac:dyDescent="0.25">
      <c r="A164" s="9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2" customHeight="1" x14ac:dyDescent="0.25">
      <c r="A165" s="9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2" customHeight="1" x14ac:dyDescent="0.25">
      <c r="A166" s="9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2" customHeight="1" x14ac:dyDescent="0.25">
      <c r="A167" s="9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2" customHeight="1" x14ac:dyDescent="0.25">
      <c r="A168" s="9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2" customHeight="1" x14ac:dyDescent="0.25">
      <c r="A169" s="9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2" customHeight="1" x14ac:dyDescent="0.25">
      <c r="A170" s="9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2" customHeight="1" x14ac:dyDescent="0.25">
      <c r="A171" s="9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2" customHeight="1" x14ac:dyDescent="0.25">
      <c r="A172" s="9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2" customHeigh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2" customHeight="1" x14ac:dyDescent="0.25">
      <c r="A174" s="9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2" customHeight="1" x14ac:dyDescent="0.25">
      <c r="A175" s="9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2" customHeight="1" x14ac:dyDescent="0.25">
      <c r="A176" s="9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2" customHeight="1" x14ac:dyDescent="0.25">
      <c r="A177" s="9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2" customHeight="1" x14ac:dyDescent="0.25">
      <c r="A178" s="9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2" customHeight="1" x14ac:dyDescent="0.25">
      <c r="A179" s="9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2" customHeight="1" x14ac:dyDescent="0.25">
      <c r="A180" s="9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2" customHeigh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2" customHeight="1" x14ac:dyDescent="0.25">
      <c r="A182" s="9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2" customHeight="1" x14ac:dyDescent="0.25">
      <c r="A183" s="9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2" customHeigh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2" customHeight="1" x14ac:dyDescent="0.25">
      <c r="A185" s="9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2" customHeight="1" x14ac:dyDescent="0.25">
      <c r="A186" s="9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2" customHeight="1" x14ac:dyDescent="0.25">
      <c r="A187" s="9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2" customHeight="1" x14ac:dyDescent="0.25">
      <c r="A188" s="9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2" customHeight="1" x14ac:dyDescent="0.25">
      <c r="A189" s="9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2" customHeight="1" x14ac:dyDescent="0.25">
      <c r="A190" s="9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2" customHeight="1" x14ac:dyDescent="0.25">
      <c r="A191" s="9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2" customHeight="1" x14ac:dyDescent="0.25">
      <c r="A192" s="9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2" customHeight="1" x14ac:dyDescent="0.25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2" customHeight="1" x14ac:dyDescent="0.25">
      <c r="A194" s="9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2" customHeight="1" x14ac:dyDescent="0.25">
      <c r="A195" s="9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2" customHeight="1" x14ac:dyDescent="0.25">
      <c r="A196" s="9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2" customHeight="1" x14ac:dyDescent="0.25">
      <c r="A197" s="9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2" customHeight="1" x14ac:dyDescent="0.25">
      <c r="A198" s="9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2" customHeight="1" x14ac:dyDescent="0.25">
      <c r="A199" s="9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2" customHeight="1" x14ac:dyDescent="0.25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2" customHeight="1" x14ac:dyDescent="0.25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2" customHeight="1" x14ac:dyDescent="0.25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2" customHeight="1" x14ac:dyDescent="0.25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2" customHeight="1" x14ac:dyDescent="0.25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2" customHeight="1" x14ac:dyDescent="0.25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2" customHeight="1" x14ac:dyDescent="0.25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2" customHeight="1" x14ac:dyDescent="0.25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2" customHeight="1" x14ac:dyDescent="0.25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2" customHeight="1" x14ac:dyDescent="0.25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2" customHeight="1" x14ac:dyDescent="0.25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2" customHeight="1" x14ac:dyDescent="0.25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2" customHeight="1" x14ac:dyDescent="0.25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2" customHeight="1" x14ac:dyDescent="0.25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2" customHeight="1" x14ac:dyDescent="0.25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2" customHeight="1" x14ac:dyDescent="0.25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2" customHeight="1" x14ac:dyDescent="0.25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2" customHeight="1" x14ac:dyDescent="0.25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2" customHeight="1" x14ac:dyDescent="0.25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2" customHeight="1" x14ac:dyDescent="0.25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2" customHeight="1" x14ac:dyDescent="0.25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2" customHeight="1" x14ac:dyDescent="0.25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2" customHeight="1" x14ac:dyDescent="0.25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2" customHeight="1" x14ac:dyDescent="0.25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2" customHeight="1" x14ac:dyDescent="0.25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2" customHeight="1" x14ac:dyDescent="0.25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2" customHeight="1" x14ac:dyDescent="0.25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2" customHeight="1" x14ac:dyDescent="0.25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2" customHeight="1" x14ac:dyDescent="0.25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2" customHeight="1" x14ac:dyDescent="0.25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2" customHeight="1" x14ac:dyDescent="0.25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2" customHeight="1" x14ac:dyDescent="0.25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2" customHeight="1" x14ac:dyDescent="0.25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2" customHeight="1" x14ac:dyDescent="0.25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2" customHeight="1" x14ac:dyDescent="0.25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2" customHeight="1" x14ac:dyDescent="0.25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2" customHeight="1" x14ac:dyDescent="0.25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2" customHeight="1" x14ac:dyDescent="0.25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2" customHeight="1" x14ac:dyDescent="0.25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2" customHeight="1" x14ac:dyDescent="0.25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2" customHeight="1" x14ac:dyDescent="0.25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2" customHeight="1" x14ac:dyDescent="0.25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2" customHeight="1" x14ac:dyDescent="0.25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2" customHeight="1" x14ac:dyDescent="0.25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2" customHeight="1" x14ac:dyDescent="0.25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2" customHeight="1" x14ac:dyDescent="0.25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2" customHeight="1" x14ac:dyDescent="0.25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2" customHeight="1" x14ac:dyDescent="0.25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2" customHeight="1" x14ac:dyDescent="0.25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2" customHeight="1" x14ac:dyDescent="0.25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2" customHeight="1" x14ac:dyDescent="0.25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2" customHeight="1" x14ac:dyDescent="0.25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2" customHeight="1" x14ac:dyDescent="0.25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2" customHeight="1" x14ac:dyDescent="0.25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2" customHeight="1" x14ac:dyDescent="0.25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2" customHeight="1" x14ac:dyDescent="0.25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2" customHeight="1" x14ac:dyDescent="0.25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2" customHeight="1" x14ac:dyDescent="0.25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2" customHeight="1" x14ac:dyDescent="0.25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2" customHeight="1" x14ac:dyDescent="0.25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2" customHeight="1" x14ac:dyDescent="0.25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2" customHeight="1" x14ac:dyDescent="0.25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2" customHeight="1" x14ac:dyDescent="0.25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2" customHeight="1" x14ac:dyDescent="0.25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2" customHeight="1" x14ac:dyDescent="0.25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2" customHeight="1" x14ac:dyDescent="0.25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2" customHeight="1" x14ac:dyDescent="0.25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2" customHeight="1" x14ac:dyDescent="0.25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2" customHeight="1" x14ac:dyDescent="0.25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2" customHeight="1" x14ac:dyDescent="0.25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2" customHeight="1" x14ac:dyDescent="0.25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2" customHeight="1" x14ac:dyDescent="0.25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2" customHeight="1" x14ac:dyDescent="0.25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2" customHeight="1" x14ac:dyDescent="0.25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2" customHeight="1" x14ac:dyDescent="0.25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2" customHeight="1" x14ac:dyDescent="0.25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2" customHeight="1" x14ac:dyDescent="0.25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2" customHeight="1" x14ac:dyDescent="0.25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2" customHeight="1" x14ac:dyDescent="0.25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2" customHeight="1" x14ac:dyDescent="0.25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2" customHeight="1" x14ac:dyDescent="0.25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2" customHeight="1" x14ac:dyDescent="0.25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2" customHeight="1" x14ac:dyDescent="0.25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2" customHeight="1" x14ac:dyDescent="0.25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2" customHeight="1" x14ac:dyDescent="0.25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2" customHeight="1" x14ac:dyDescent="0.25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2" customHeight="1" x14ac:dyDescent="0.25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2" customHeight="1" x14ac:dyDescent="0.25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2" customHeight="1" x14ac:dyDescent="0.25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2" customHeight="1" x14ac:dyDescent="0.25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2" customHeight="1" x14ac:dyDescent="0.25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2" customHeight="1" x14ac:dyDescent="0.25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2" customHeight="1" x14ac:dyDescent="0.25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2" customHeight="1" x14ac:dyDescent="0.25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2" customHeight="1" x14ac:dyDescent="0.25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2" customHeight="1" x14ac:dyDescent="0.25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2" customHeight="1" x14ac:dyDescent="0.25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2" customHeight="1" x14ac:dyDescent="0.25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2" customHeight="1" x14ac:dyDescent="0.25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2" customHeight="1" x14ac:dyDescent="0.25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2" customHeight="1" x14ac:dyDescent="0.25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2" customHeight="1" x14ac:dyDescent="0.25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2" customHeight="1" x14ac:dyDescent="0.25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2" customHeight="1" x14ac:dyDescent="0.25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2" customHeight="1" x14ac:dyDescent="0.25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2" customHeight="1" x14ac:dyDescent="0.25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2" customHeight="1" x14ac:dyDescent="0.25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2" customHeight="1" x14ac:dyDescent="0.25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2" customHeight="1" x14ac:dyDescent="0.25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2" customHeight="1" x14ac:dyDescent="0.25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2" customHeight="1" x14ac:dyDescent="0.25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2" customHeight="1" x14ac:dyDescent="0.25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2" customHeight="1" x14ac:dyDescent="0.25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2" customHeight="1" x14ac:dyDescent="0.25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2" customHeight="1" x14ac:dyDescent="0.25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2" customHeight="1" x14ac:dyDescent="0.25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2" customHeight="1" x14ac:dyDescent="0.25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2" customHeight="1" x14ac:dyDescent="0.25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2" customHeight="1" x14ac:dyDescent="0.25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2" customHeight="1" x14ac:dyDescent="0.25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2" customHeight="1" x14ac:dyDescent="0.25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2" customHeight="1" x14ac:dyDescent="0.25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2" customHeight="1" x14ac:dyDescent="0.25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2" customHeight="1" x14ac:dyDescent="0.25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2" customHeight="1" x14ac:dyDescent="0.25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2" customHeight="1" x14ac:dyDescent="0.25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2" customHeight="1" x14ac:dyDescent="0.25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2" customHeight="1" x14ac:dyDescent="0.25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2" customHeight="1" x14ac:dyDescent="0.25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2" customHeight="1" x14ac:dyDescent="0.25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2" customHeight="1" x14ac:dyDescent="0.25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2" customHeight="1" x14ac:dyDescent="0.25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2" customHeight="1" x14ac:dyDescent="0.25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5.75" customHeight="1" x14ac:dyDescent="0.25"/>
    <row r="334" spans="1:26" ht="15.75" customHeight="1" x14ac:dyDescent="0.25"/>
    <row r="335" spans="1:26" ht="15.75" customHeight="1" x14ac:dyDescent="0.25"/>
    <row r="336" spans="1:2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19">
    <mergeCell ref="B70:C70"/>
    <mergeCell ref="A71:C71"/>
    <mergeCell ref="A72:D72"/>
    <mergeCell ref="A73:D73"/>
    <mergeCell ref="A66:D66"/>
    <mergeCell ref="A67:D67"/>
    <mergeCell ref="B68:C68"/>
    <mergeCell ref="B69:C69"/>
    <mergeCell ref="B49:C49"/>
    <mergeCell ref="A50:C50"/>
    <mergeCell ref="A51:D51"/>
    <mergeCell ref="A52:D52"/>
    <mergeCell ref="B53:C53"/>
    <mergeCell ref="B54:C54"/>
    <mergeCell ref="B55:C55"/>
    <mergeCell ref="B56:C56"/>
    <mergeCell ref="A57:C57"/>
    <mergeCell ref="B74:C74"/>
    <mergeCell ref="B75:C75"/>
    <mergeCell ref="A76:C76"/>
    <mergeCell ref="A77:D77"/>
    <mergeCell ref="A78:D78"/>
    <mergeCell ref="B79:C79"/>
    <mergeCell ref="B80:C80"/>
    <mergeCell ref="B81:C81"/>
    <mergeCell ref="B82:C82"/>
    <mergeCell ref="A83:C83"/>
    <mergeCell ref="A84:D84"/>
    <mergeCell ref="A85:D85"/>
    <mergeCell ref="A86:D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A100:C100"/>
    <mergeCell ref="A101:D101"/>
    <mergeCell ref="A102:D102"/>
    <mergeCell ref="A103:D103"/>
    <mergeCell ref="B104:C104"/>
    <mergeCell ref="B105:C105"/>
    <mergeCell ref="B106:C106"/>
    <mergeCell ref="B107:C107"/>
    <mergeCell ref="B108:C108"/>
    <mergeCell ref="A109:C109"/>
    <mergeCell ref="A110:D110"/>
    <mergeCell ref="A111:D111"/>
    <mergeCell ref="B126:C126"/>
    <mergeCell ref="B127:C127"/>
    <mergeCell ref="B128:C128"/>
    <mergeCell ref="B129:C129"/>
    <mergeCell ref="A130:C130"/>
    <mergeCell ref="B131:C131"/>
    <mergeCell ref="A132:C132"/>
    <mergeCell ref="A112:D112"/>
    <mergeCell ref="A120:B120"/>
    <mergeCell ref="A121:D121"/>
    <mergeCell ref="A122:D122"/>
    <mergeCell ref="A123:D123"/>
    <mergeCell ref="B124:C124"/>
    <mergeCell ref="B125:C125"/>
    <mergeCell ref="A1:D1"/>
    <mergeCell ref="A2:D2"/>
    <mergeCell ref="A3:D3"/>
    <mergeCell ref="B4:C4"/>
    <mergeCell ref="B5:C5"/>
    <mergeCell ref="B6:C6"/>
    <mergeCell ref="B7:C7"/>
    <mergeCell ref="B8:C8"/>
    <mergeCell ref="B9:C9"/>
    <mergeCell ref="A10:D10"/>
    <mergeCell ref="A11:D11"/>
    <mergeCell ref="A12:D12"/>
    <mergeCell ref="B13:C13"/>
    <mergeCell ref="B14:C14"/>
    <mergeCell ref="B15:C15"/>
    <mergeCell ref="B16:C16"/>
    <mergeCell ref="B17:C17"/>
    <mergeCell ref="B18:C18"/>
    <mergeCell ref="B19:C19"/>
    <mergeCell ref="A20:C20"/>
    <mergeCell ref="A21:D21"/>
    <mergeCell ref="A22:D22"/>
    <mergeCell ref="A23:D23"/>
    <mergeCell ref="A24:D24"/>
    <mergeCell ref="B25:C25"/>
    <mergeCell ref="B26:C26"/>
    <mergeCell ref="B27:C27"/>
    <mergeCell ref="A28:C28"/>
    <mergeCell ref="A29:D29"/>
    <mergeCell ref="A30:D30"/>
    <mergeCell ref="A40:B40"/>
    <mergeCell ref="A41:D41"/>
    <mergeCell ref="A42:D42"/>
    <mergeCell ref="B43:C43"/>
    <mergeCell ref="F43:G43"/>
    <mergeCell ref="B44:C44"/>
    <mergeCell ref="B45:C45"/>
    <mergeCell ref="F45:G45"/>
    <mergeCell ref="B46:C46"/>
    <mergeCell ref="B47:C47"/>
    <mergeCell ref="B48:C48"/>
    <mergeCell ref="F48:G48"/>
    <mergeCell ref="B63:C63"/>
    <mergeCell ref="B64:C64"/>
    <mergeCell ref="A65:C65"/>
    <mergeCell ref="A58:D58"/>
    <mergeCell ref="A59:D59"/>
    <mergeCell ref="A60:D60"/>
    <mergeCell ref="A61:D61"/>
    <mergeCell ref="B62:C62"/>
  </mergeCells>
  <printOptions horizontalCentered="1"/>
  <pageMargins left="0.25" right="0.25" top="0.75" bottom="0.75" header="0" footer="0"/>
  <pageSetup paperSize="9" fitToHeight="0" orientation="portrait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1035"/>
  <sheetViews>
    <sheetView workbookViewId="0">
      <selection sqref="A1:G1"/>
    </sheetView>
  </sheetViews>
  <sheetFormatPr defaultColWidth="12.59765625" defaultRowHeight="15" customHeight="1" x14ac:dyDescent="0.25"/>
  <cols>
    <col min="1" max="1" width="5.8984375" customWidth="1"/>
    <col min="2" max="2" width="45.59765625" customWidth="1"/>
    <col min="3" max="4" width="7.69921875" customWidth="1"/>
    <col min="5" max="7" width="11.19921875" customWidth="1"/>
    <col min="8" max="8" width="13" customWidth="1"/>
    <col min="9" max="26" width="7.69921875" customWidth="1"/>
  </cols>
  <sheetData>
    <row r="1" spans="1:26" ht="14.4" x14ac:dyDescent="0.25">
      <c r="A1" s="94"/>
      <c r="B1" s="72"/>
      <c r="C1" s="72"/>
      <c r="D1" s="72"/>
      <c r="E1" s="72"/>
      <c r="F1" s="72"/>
      <c r="G1" s="72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</row>
    <row r="2" spans="1:26" ht="14.4" x14ac:dyDescent="0.25">
      <c r="A2" s="89" t="s">
        <v>128</v>
      </c>
      <c r="B2" s="58"/>
      <c r="C2" s="58"/>
      <c r="D2" s="58"/>
      <c r="E2" s="58"/>
      <c r="F2" s="58"/>
      <c r="G2" s="59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</row>
    <row r="3" spans="1:26" ht="57.6" x14ac:dyDescent="0.25">
      <c r="A3" s="36" t="s">
        <v>129</v>
      </c>
      <c r="B3" s="37" t="s">
        <v>130</v>
      </c>
      <c r="C3" s="36" t="s">
        <v>131</v>
      </c>
      <c r="D3" s="36" t="s">
        <v>132</v>
      </c>
      <c r="E3" s="36" t="s">
        <v>133</v>
      </c>
      <c r="F3" s="38" t="s">
        <v>134</v>
      </c>
      <c r="G3" s="38" t="s">
        <v>135</v>
      </c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</row>
    <row r="4" spans="1:26" ht="14.4" x14ac:dyDescent="0.25">
      <c r="A4" s="3">
        <v>1</v>
      </c>
      <c r="B4" s="39" t="s">
        <v>136</v>
      </c>
      <c r="C4" s="3" t="s">
        <v>137</v>
      </c>
      <c r="D4" s="3">
        <v>12</v>
      </c>
      <c r="E4" s="5">
        <v>0</v>
      </c>
      <c r="F4" s="40">
        <v>0.1</v>
      </c>
      <c r="G4" s="41">
        <f t="shared" ref="G4:G28" si="0">(E4*F4)*D4</f>
        <v>0</v>
      </c>
      <c r="H4" s="42">
        <f t="shared" ref="H4:H28" si="1">D4*E4</f>
        <v>0</v>
      </c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</row>
    <row r="5" spans="1:26" ht="14.4" x14ac:dyDescent="0.25">
      <c r="A5" s="3">
        <v>2</v>
      </c>
      <c r="B5" s="39" t="s">
        <v>138</v>
      </c>
      <c r="C5" s="3" t="s">
        <v>137</v>
      </c>
      <c r="D5" s="3">
        <v>12</v>
      </c>
      <c r="E5" s="5">
        <v>0</v>
      </c>
      <c r="F5" s="40">
        <v>0.2</v>
      </c>
      <c r="G5" s="41">
        <f t="shared" si="0"/>
        <v>0</v>
      </c>
      <c r="H5" s="42">
        <f t="shared" si="1"/>
        <v>0</v>
      </c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1:26" ht="14.4" x14ac:dyDescent="0.25">
      <c r="A6" s="3">
        <v>3</v>
      </c>
      <c r="B6" s="39" t="s">
        <v>139</v>
      </c>
      <c r="C6" s="3" t="s">
        <v>137</v>
      </c>
      <c r="D6" s="3">
        <v>4</v>
      </c>
      <c r="E6" s="5">
        <v>0</v>
      </c>
      <c r="F6" s="40">
        <v>0.2</v>
      </c>
      <c r="G6" s="41">
        <f t="shared" si="0"/>
        <v>0</v>
      </c>
      <c r="H6" s="42">
        <f t="shared" si="1"/>
        <v>0</v>
      </c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</row>
    <row r="7" spans="1:26" ht="14.4" x14ac:dyDescent="0.25">
      <c r="A7" s="3">
        <v>4</v>
      </c>
      <c r="B7" s="39" t="s">
        <v>140</v>
      </c>
      <c r="C7" s="3" t="s">
        <v>137</v>
      </c>
      <c r="D7" s="3">
        <v>3</v>
      </c>
      <c r="E7" s="5">
        <v>0</v>
      </c>
      <c r="F7" s="40">
        <v>0.2</v>
      </c>
      <c r="G7" s="41">
        <f t="shared" si="0"/>
        <v>0</v>
      </c>
      <c r="H7" s="42">
        <f t="shared" si="1"/>
        <v>0</v>
      </c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</row>
    <row r="8" spans="1:26" ht="14.4" x14ac:dyDescent="0.25">
      <c r="A8" s="3">
        <v>5</v>
      </c>
      <c r="B8" s="39" t="s">
        <v>141</v>
      </c>
      <c r="C8" s="3" t="s">
        <v>137</v>
      </c>
      <c r="D8" s="3">
        <v>2</v>
      </c>
      <c r="E8" s="5">
        <v>0</v>
      </c>
      <c r="F8" s="40">
        <v>0.2</v>
      </c>
      <c r="G8" s="41">
        <f t="shared" si="0"/>
        <v>0</v>
      </c>
      <c r="H8" s="42">
        <f t="shared" si="1"/>
        <v>0</v>
      </c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1:26" ht="14.4" x14ac:dyDescent="0.25">
      <c r="A9" s="3">
        <v>6</v>
      </c>
      <c r="B9" s="39" t="s">
        <v>142</v>
      </c>
      <c r="C9" s="3" t="s">
        <v>137</v>
      </c>
      <c r="D9" s="3">
        <v>3</v>
      </c>
      <c r="E9" s="5">
        <v>0</v>
      </c>
      <c r="F9" s="40">
        <v>0.2</v>
      </c>
      <c r="G9" s="41">
        <f t="shared" si="0"/>
        <v>0</v>
      </c>
      <c r="H9" s="42">
        <f t="shared" si="1"/>
        <v>0</v>
      </c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1:26" ht="14.4" x14ac:dyDescent="0.25">
      <c r="A10" s="3">
        <v>7</v>
      </c>
      <c r="B10" s="39" t="s">
        <v>143</v>
      </c>
      <c r="C10" s="3" t="s">
        <v>137</v>
      </c>
      <c r="D10" s="3">
        <v>2</v>
      </c>
      <c r="E10" s="5">
        <v>0</v>
      </c>
      <c r="F10" s="40">
        <v>0.2</v>
      </c>
      <c r="G10" s="41">
        <f t="shared" si="0"/>
        <v>0</v>
      </c>
      <c r="H10" s="42">
        <f t="shared" si="1"/>
        <v>0</v>
      </c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</row>
    <row r="11" spans="1:26" ht="14.4" x14ac:dyDescent="0.25">
      <c r="A11" s="3">
        <v>8</v>
      </c>
      <c r="B11" s="39" t="s">
        <v>144</v>
      </c>
      <c r="C11" s="3" t="s">
        <v>137</v>
      </c>
      <c r="D11" s="3">
        <v>1</v>
      </c>
      <c r="E11" s="5">
        <v>0</v>
      </c>
      <c r="F11" s="40">
        <v>0.2</v>
      </c>
      <c r="G11" s="41">
        <f t="shared" si="0"/>
        <v>0</v>
      </c>
      <c r="H11" s="42">
        <f t="shared" si="1"/>
        <v>0</v>
      </c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</row>
    <row r="12" spans="1:26" ht="14.4" x14ac:dyDescent="0.25">
      <c r="A12" s="3">
        <v>9</v>
      </c>
      <c r="B12" s="39" t="s">
        <v>145</v>
      </c>
      <c r="C12" s="3" t="s">
        <v>137</v>
      </c>
      <c r="D12" s="3">
        <v>4</v>
      </c>
      <c r="E12" s="5">
        <v>0</v>
      </c>
      <c r="F12" s="40">
        <v>0.2</v>
      </c>
      <c r="G12" s="41">
        <f t="shared" si="0"/>
        <v>0</v>
      </c>
      <c r="H12" s="42">
        <f t="shared" si="1"/>
        <v>0</v>
      </c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1:26" ht="15.75" customHeight="1" x14ac:dyDescent="0.25">
      <c r="A13" s="3">
        <v>10</v>
      </c>
      <c r="B13" s="39" t="s">
        <v>146</v>
      </c>
      <c r="C13" s="3" t="s">
        <v>137</v>
      </c>
      <c r="D13" s="3">
        <v>2</v>
      </c>
      <c r="E13" s="5">
        <v>0</v>
      </c>
      <c r="F13" s="40">
        <v>0.2</v>
      </c>
      <c r="G13" s="41">
        <f t="shared" si="0"/>
        <v>0</v>
      </c>
      <c r="H13" s="42">
        <f t="shared" si="1"/>
        <v>0</v>
      </c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</row>
    <row r="14" spans="1:26" ht="15.75" customHeight="1" x14ac:dyDescent="0.25">
      <c r="A14" s="3">
        <v>11</v>
      </c>
      <c r="B14" s="39" t="s">
        <v>147</v>
      </c>
      <c r="C14" s="3" t="s">
        <v>137</v>
      </c>
      <c r="D14" s="3">
        <v>2</v>
      </c>
      <c r="E14" s="5">
        <v>0</v>
      </c>
      <c r="F14" s="40">
        <v>0.2</v>
      </c>
      <c r="G14" s="41">
        <f t="shared" si="0"/>
        <v>0</v>
      </c>
      <c r="H14" s="42">
        <f t="shared" si="1"/>
        <v>0</v>
      </c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</row>
    <row r="15" spans="1:26" ht="15.75" customHeight="1" x14ac:dyDescent="0.25">
      <c r="A15" s="3">
        <v>12</v>
      </c>
      <c r="B15" s="39" t="s">
        <v>148</v>
      </c>
      <c r="C15" s="3" t="s">
        <v>137</v>
      </c>
      <c r="D15" s="3">
        <v>2</v>
      </c>
      <c r="E15" s="5">
        <v>0</v>
      </c>
      <c r="F15" s="40">
        <v>0.2</v>
      </c>
      <c r="G15" s="41">
        <f t="shared" si="0"/>
        <v>0</v>
      </c>
      <c r="H15" s="42">
        <f t="shared" si="1"/>
        <v>0</v>
      </c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</row>
    <row r="16" spans="1:26" ht="15.75" customHeight="1" x14ac:dyDescent="0.25">
      <c r="A16" s="3">
        <v>13</v>
      </c>
      <c r="B16" s="39" t="s">
        <v>149</v>
      </c>
      <c r="C16" s="3" t="s">
        <v>137</v>
      </c>
      <c r="D16" s="3">
        <v>1</v>
      </c>
      <c r="E16" s="5">
        <v>0</v>
      </c>
      <c r="F16" s="40">
        <v>0.2</v>
      </c>
      <c r="G16" s="41">
        <f t="shared" si="0"/>
        <v>0</v>
      </c>
      <c r="H16" s="42">
        <f t="shared" si="1"/>
        <v>0</v>
      </c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1:26" ht="15.75" customHeight="1" x14ac:dyDescent="0.25">
      <c r="A17" s="3">
        <v>14</v>
      </c>
      <c r="B17" s="39" t="s">
        <v>150</v>
      </c>
      <c r="C17" s="3" t="s">
        <v>137</v>
      </c>
      <c r="D17" s="3">
        <v>1</v>
      </c>
      <c r="E17" s="5">
        <v>0</v>
      </c>
      <c r="F17" s="40">
        <v>0.2</v>
      </c>
      <c r="G17" s="41">
        <f t="shared" si="0"/>
        <v>0</v>
      </c>
      <c r="H17" s="42">
        <f t="shared" si="1"/>
        <v>0</v>
      </c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</row>
    <row r="18" spans="1:26" ht="15.75" customHeight="1" x14ac:dyDescent="0.25">
      <c r="A18" s="3">
        <v>15</v>
      </c>
      <c r="B18" s="39" t="s">
        <v>151</v>
      </c>
      <c r="C18" s="3" t="s">
        <v>137</v>
      </c>
      <c r="D18" s="3">
        <v>1</v>
      </c>
      <c r="E18" s="5">
        <v>0</v>
      </c>
      <c r="F18" s="40">
        <v>0.2</v>
      </c>
      <c r="G18" s="41">
        <f t="shared" si="0"/>
        <v>0</v>
      </c>
      <c r="H18" s="42">
        <f t="shared" si="1"/>
        <v>0</v>
      </c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</row>
    <row r="19" spans="1:26" ht="15.75" customHeight="1" x14ac:dyDescent="0.25">
      <c r="A19" s="3">
        <v>16</v>
      </c>
      <c r="B19" s="39" t="s">
        <v>152</v>
      </c>
      <c r="C19" s="3" t="s">
        <v>137</v>
      </c>
      <c r="D19" s="3">
        <v>1</v>
      </c>
      <c r="E19" s="5">
        <v>0</v>
      </c>
      <c r="F19" s="40">
        <v>0.2</v>
      </c>
      <c r="G19" s="41">
        <f t="shared" si="0"/>
        <v>0</v>
      </c>
      <c r="H19" s="42">
        <f t="shared" si="1"/>
        <v>0</v>
      </c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</row>
    <row r="20" spans="1:26" ht="15.75" customHeight="1" x14ac:dyDescent="0.25">
      <c r="A20" s="3">
        <v>17</v>
      </c>
      <c r="B20" s="39" t="s">
        <v>153</v>
      </c>
      <c r="C20" s="3" t="s">
        <v>137</v>
      </c>
      <c r="D20" s="3">
        <v>1</v>
      </c>
      <c r="E20" s="5">
        <v>0</v>
      </c>
      <c r="F20" s="40">
        <v>0.2</v>
      </c>
      <c r="G20" s="41">
        <f t="shared" si="0"/>
        <v>0</v>
      </c>
      <c r="H20" s="42">
        <f t="shared" si="1"/>
        <v>0</v>
      </c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</row>
    <row r="21" spans="1:26" ht="15.75" customHeight="1" x14ac:dyDescent="0.25">
      <c r="A21" s="3">
        <v>18</v>
      </c>
      <c r="B21" s="39" t="s">
        <v>154</v>
      </c>
      <c r="C21" s="3" t="s">
        <v>137</v>
      </c>
      <c r="D21" s="3">
        <v>1</v>
      </c>
      <c r="E21" s="5">
        <v>0</v>
      </c>
      <c r="F21" s="40">
        <v>0.2</v>
      </c>
      <c r="G21" s="41">
        <f t="shared" si="0"/>
        <v>0</v>
      </c>
      <c r="H21" s="42">
        <f t="shared" si="1"/>
        <v>0</v>
      </c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</row>
    <row r="22" spans="1:26" ht="15.75" customHeight="1" x14ac:dyDescent="0.25">
      <c r="A22" s="3">
        <v>19</v>
      </c>
      <c r="B22" s="39" t="s">
        <v>155</v>
      </c>
      <c r="C22" s="3" t="s">
        <v>137</v>
      </c>
      <c r="D22" s="3">
        <v>1</v>
      </c>
      <c r="E22" s="5">
        <v>0</v>
      </c>
      <c r="F22" s="40">
        <v>0.2</v>
      </c>
      <c r="G22" s="41">
        <f t="shared" si="0"/>
        <v>0</v>
      </c>
      <c r="H22" s="42">
        <f t="shared" si="1"/>
        <v>0</v>
      </c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</row>
    <row r="23" spans="1:26" ht="15.75" customHeight="1" x14ac:dyDescent="0.25">
      <c r="A23" s="3">
        <v>20</v>
      </c>
      <c r="B23" s="39" t="s">
        <v>156</v>
      </c>
      <c r="C23" s="3" t="s">
        <v>137</v>
      </c>
      <c r="D23" s="3">
        <v>1</v>
      </c>
      <c r="E23" s="5">
        <v>0</v>
      </c>
      <c r="F23" s="40">
        <v>0.2</v>
      </c>
      <c r="G23" s="41">
        <f t="shared" si="0"/>
        <v>0</v>
      </c>
      <c r="H23" s="42">
        <f t="shared" si="1"/>
        <v>0</v>
      </c>
      <c r="I23" s="43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1:26" ht="15.75" customHeight="1" x14ac:dyDescent="0.25">
      <c r="A24" s="3">
        <v>21</v>
      </c>
      <c r="B24" s="39" t="s">
        <v>157</v>
      </c>
      <c r="C24" s="3" t="s">
        <v>137</v>
      </c>
      <c r="D24" s="3">
        <v>1</v>
      </c>
      <c r="E24" s="5">
        <v>0</v>
      </c>
      <c r="F24" s="40">
        <v>0.2</v>
      </c>
      <c r="G24" s="41">
        <f t="shared" si="0"/>
        <v>0</v>
      </c>
      <c r="H24" s="42">
        <f t="shared" si="1"/>
        <v>0</v>
      </c>
      <c r="I24" s="43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1:26" ht="15.75" customHeight="1" x14ac:dyDescent="0.25">
      <c r="A25" s="3">
        <v>22</v>
      </c>
      <c r="B25" s="39" t="s">
        <v>158</v>
      </c>
      <c r="C25" s="3" t="s">
        <v>137</v>
      </c>
      <c r="D25" s="3">
        <v>1</v>
      </c>
      <c r="E25" s="5">
        <v>0</v>
      </c>
      <c r="F25" s="40">
        <v>0.2</v>
      </c>
      <c r="G25" s="41">
        <f t="shared" si="0"/>
        <v>0</v>
      </c>
      <c r="H25" s="42">
        <f t="shared" si="1"/>
        <v>0</v>
      </c>
      <c r="I25" s="43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1:26" ht="15.75" customHeight="1" x14ac:dyDescent="0.25">
      <c r="A26" s="3">
        <v>23</v>
      </c>
      <c r="B26" s="39" t="s">
        <v>159</v>
      </c>
      <c r="C26" s="3" t="s">
        <v>137</v>
      </c>
      <c r="D26" s="3">
        <v>1</v>
      </c>
      <c r="E26" s="5">
        <v>0</v>
      </c>
      <c r="F26" s="40">
        <v>0.2</v>
      </c>
      <c r="G26" s="41">
        <f t="shared" si="0"/>
        <v>0</v>
      </c>
      <c r="H26" s="42">
        <f t="shared" si="1"/>
        <v>0</v>
      </c>
      <c r="I26" s="43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</row>
    <row r="27" spans="1:26" ht="15.75" customHeight="1" x14ac:dyDescent="0.25">
      <c r="A27" s="3">
        <v>24</v>
      </c>
      <c r="B27" s="39" t="s">
        <v>160</v>
      </c>
      <c r="C27" s="3" t="s">
        <v>137</v>
      </c>
      <c r="D27" s="3">
        <v>1</v>
      </c>
      <c r="E27" s="5">
        <v>0</v>
      </c>
      <c r="F27" s="40">
        <v>0.2</v>
      </c>
      <c r="G27" s="41">
        <f t="shared" si="0"/>
        <v>0</v>
      </c>
      <c r="H27" s="42">
        <f t="shared" si="1"/>
        <v>0</v>
      </c>
      <c r="I27" s="43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</row>
    <row r="28" spans="1:26" ht="15.75" customHeight="1" x14ac:dyDescent="0.25">
      <c r="A28" s="3">
        <v>25</v>
      </c>
      <c r="B28" s="39" t="s">
        <v>161</v>
      </c>
      <c r="C28" s="3" t="s">
        <v>162</v>
      </c>
      <c r="D28" s="3">
        <v>1</v>
      </c>
      <c r="E28" s="5">
        <v>0</v>
      </c>
      <c r="F28" s="40">
        <v>0.2</v>
      </c>
      <c r="G28" s="41">
        <f t="shared" si="0"/>
        <v>0</v>
      </c>
      <c r="H28" s="42">
        <f t="shared" si="1"/>
        <v>0</v>
      </c>
      <c r="I28" s="43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</row>
    <row r="29" spans="1:26" ht="15.75" customHeight="1" x14ac:dyDescent="0.25">
      <c r="A29" s="91" t="s">
        <v>163</v>
      </c>
      <c r="B29" s="58"/>
      <c r="C29" s="58"/>
      <c r="D29" s="58"/>
      <c r="E29" s="58"/>
      <c r="F29" s="59"/>
      <c r="G29" s="5">
        <f t="shared" ref="G29:H29" si="2">SUM(G4:G28)</f>
        <v>0</v>
      </c>
      <c r="H29" s="5">
        <f t="shared" si="2"/>
        <v>0</v>
      </c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</row>
    <row r="30" spans="1:26" ht="15.75" customHeight="1" x14ac:dyDescent="0.25">
      <c r="A30" s="91" t="s">
        <v>164</v>
      </c>
      <c r="B30" s="58"/>
      <c r="C30" s="58"/>
      <c r="D30" s="58"/>
      <c r="E30" s="58"/>
      <c r="F30" s="59"/>
      <c r="G30" s="41">
        <f>G29/12</f>
        <v>0</v>
      </c>
      <c r="H30" s="35">
        <f t="shared" ref="H30:H33" si="3">D30*E30</f>
        <v>0</v>
      </c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1:26" ht="15.75" customHeight="1" x14ac:dyDescent="0.25">
      <c r="A31" s="91" t="s">
        <v>165</v>
      </c>
      <c r="B31" s="58"/>
      <c r="C31" s="58"/>
      <c r="D31" s="58"/>
      <c r="E31" s="58"/>
      <c r="F31" s="59"/>
      <c r="G31" s="3">
        <v>12</v>
      </c>
      <c r="H31" s="35">
        <f t="shared" si="3"/>
        <v>0</v>
      </c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</row>
    <row r="32" spans="1:26" ht="15.75" customHeight="1" x14ac:dyDescent="0.25">
      <c r="A32" s="57" t="s">
        <v>166</v>
      </c>
      <c r="B32" s="58"/>
      <c r="C32" s="58"/>
      <c r="D32" s="58"/>
      <c r="E32" s="58"/>
      <c r="F32" s="59"/>
      <c r="G32" s="44">
        <f>G30/G31</f>
        <v>0</v>
      </c>
      <c r="H32" s="35">
        <f t="shared" si="3"/>
        <v>0</v>
      </c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1:26" ht="15" customHeight="1" x14ac:dyDescent="0.25">
      <c r="A33" s="88" t="s">
        <v>167</v>
      </c>
      <c r="B33" s="70"/>
      <c r="C33" s="70"/>
      <c r="D33" s="70"/>
      <c r="E33" s="70"/>
      <c r="F33" s="70"/>
      <c r="G33" s="70"/>
      <c r="H33" s="35">
        <f t="shared" si="3"/>
        <v>0</v>
      </c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1:26" ht="15.75" customHeight="1" x14ac:dyDescent="0.25">
      <c r="A34" s="93"/>
      <c r="B34" s="61"/>
      <c r="C34" s="61"/>
      <c r="D34" s="61"/>
      <c r="E34" s="61"/>
      <c r="F34" s="61"/>
      <c r="G34" s="61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1:26" ht="15" customHeight="1" x14ac:dyDescent="0.25">
      <c r="A35" s="89" t="s">
        <v>168</v>
      </c>
      <c r="B35" s="58"/>
      <c r="C35" s="58"/>
      <c r="D35" s="58"/>
      <c r="E35" s="58"/>
      <c r="F35" s="58"/>
      <c r="G35" s="59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1:26" ht="29.4" customHeight="1" x14ac:dyDescent="0.25">
      <c r="A36" s="38" t="s">
        <v>129</v>
      </c>
      <c r="B36" s="90" t="s">
        <v>169</v>
      </c>
      <c r="C36" s="59"/>
      <c r="D36" s="38" t="s">
        <v>131</v>
      </c>
      <c r="E36" s="38" t="s">
        <v>170</v>
      </c>
      <c r="F36" s="38" t="s">
        <v>171</v>
      </c>
      <c r="G36" s="38" t="s">
        <v>172</v>
      </c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1:26" ht="15.75" customHeight="1" x14ac:dyDescent="0.25">
      <c r="A37" s="3">
        <v>1</v>
      </c>
      <c r="B37" s="86" t="s">
        <v>173</v>
      </c>
      <c r="C37" s="59"/>
      <c r="D37" s="3" t="s">
        <v>137</v>
      </c>
      <c r="E37" s="3">
        <v>4</v>
      </c>
      <c r="F37" s="5">
        <v>0</v>
      </c>
      <c r="G37" s="5">
        <f t="shared" ref="G37:G51" si="4">F37*E37</f>
        <v>0</v>
      </c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</row>
    <row r="38" spans="1:26" ht="15.75" customHeight="1" x14ac:dyDescent="0.25">
      <c r="A38" s="3">
        <v>2</v>
      </c>
      <c r="B38" s="86" t="s">
        <v>174</v>
      </c>
      <c r="C38" s="59"/>
      <c r="D38" s="3" t="s">
        <v>175</v>
      </c>
      <c r="E38" s="3">
        <v>12</v>
      </c>
      <c r="F38" s="5">
        <v>0</v>
      </c>
      <c r="G38" s="5">
        <f t="shared" si="4"/>
        <v>0</v>
      </c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</row>
    <row r="39" spans="1:26" ht="15.75" customHeight="1" x14ac:dyDescent="0.25">
      <c r="A39" s="3">
        <v>3</v>
      </c>
      <c r="B39" s="86" t="s">
        <v>176</v>
      </c>
      <c r="C39" s="59"/>
      <c r="D39" s="3" t="s">
        <v>175</v>
      </c>
      <c r="E39" s="3">
        <v>12</v>
      </c>
      <c r="F39" s="5">
        <v>0</v>
      </c>
      <c r="G39" s="5">
        <f t="shared" si="4"/>
        <v>0</v>
      </c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</row>
    <row r="40" spans="1:26" ht="15.75" customHeight="1" x14ac:dyDescent="0.25">
      <c r="A40" s="3">
        <v>4</v>
      </c>
      <c r="B40" s="86" t="s">
        <v>177</v>
      </c>
      <c r="C40" s="59"/>
      <c r="D40" s="3" t="s">
        <v>137</v>
      </c>
      <c r="E40" s="3">
        <v>3</v>
      </c>
      <c r="F40" s="5">
        <v>0</v>
      </c>
      <c r="G40" s="5">
        <f t="shared" si="4"/>
        <v>0</v>
      </c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</row>
    <row r="41" spans="1:26" ht="15.75" customHeight="1" x14ac:dyDescent="0.25">
      <c r="A41" s="3">
        <v>5</v>
      </c>
      <c r="B41" s="86" t="s">
        <v>178</v>
      </c>
      <c r="C41" s="59"/>
      <c r="D41" s="3" t="s">
        <v>137</v>
      </c>
      <c r="E41" s="3">
        <v>12</v>
      </c>
      <c r="F41" s="5">
        <v>0</v>
      </c>
      <c r="G41" s="5">
        <f t="shared" si="4"/>
        <v>0</v>
      </c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1:26" ht="15.75" customHeight="1" x14ac:dyDescent="0.25">
      <c r="A42" s="3">
        <v>6</v>
      </c>
      <c r="B42" s="86" t="s">
        <v>179</v>
      </c>
      <c r="C42" s="59"/>
      <c r="D42" s="45" t="s">
        <v>137</v>
      </c>
      <c r="E42" s="3">
        <v>12</v>
      </c>
      <c r="F42" s="5">
        <v>0</v>
      </c>
      <c r="G42" s="5">
        <f t="shared" si="4"/>
        <v>0</v>
      </c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</row>
    <row r="43" spans="1:26" ht="15.75" customHeight="1" x14ac:dyDescent="0.25">
      <c r="A43" s="3">
        <v>7</v>
      </c>
      <c r="B43" s="86" t="s">
        <v>180</v>
      </c>
      <c r="C43" s="59"/>
      <c r="D43" s="3" t="s">
        <v>137</v>
      </c>
      <c r="E43" s="3">
        <v>12</v>
      </c>
      <c r="F43" s="5">
        <v>0</v>
      </c>
      <c r="G43" s="5">
        <f t="shared" si="4"/>
        <v>0</v>
      </c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</row>
    <row r="44" spans="1:26" ht="15.75" customHeight="1" x14ac:dyDescent="0.25">
      <c r="A44" s="3">
        <v>8</v>
      </c>
      <c r="B44" s="86" t="s">
        <v>181</v>
      </c>
      <c r="C44" s="59"/>
      <c r="D44" s="3" t="s">
        <v>175</v>
      </c>
      <c r="E44" s="3">
        <v>24</v>
      </c>
      <c r="F44" s="5">
        <v>0</v>
      </c>
      <c r="G44" s="46">
        <f t="shared" si="4"/>
        <v>0</v>
      </c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</row>
    <row r="45" spans="1:26" ht="15.75" customHeight="1" x14ac:dyDescent="0.25">
      <c r="A45" s="3">
        <v>9</v>
      </c>
      <c r="B45" s="86" t="s">
        <v>182</v>
      </c>
      <c r="C45" s="59"/>
      <c r="D45" s="3" t="s">
        <v>183</v>
      </c>
      <c r="E45" s="3">
        <v>3</v>
      </c>
      <c r="F45" s="5">
        <v>0</v>
      </c>
      <c r="G45" s="46">
        <f t="shared" si="4"/>
        <v>0</v>
      </c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</row>
    <row r="46" spans="1:26" ht="15.75" customHeight="1" x14ac:dyDescent="0.25">
      <c r="A46" s="3">
        <v>10</v>
      </c>
      <c r="B46" s="86" t="s">
        <v>184</v>
      </c>
      <c r="C46" s="59"/>
      <c r="D46" s="3" t="s">
        <v>137</v>
      </c>
      <c r="E46" s="3">
        <v>2</v>
      </c>
      <c r="F46" s="5">
        <v>0</v>
      </c>
      <c r="G46" s="46">
        <f t="shared" si="4"/>
        <v>0</v>
      </c>
      <c r="H46" s="35"/>
      <c r="I46" s="92"/>
      <c r="J46" s="61"/>
      <c r="K46" s="35"/>
      <c r="L46" s="35"/>
      <c r="M46" s="42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1:26" ht="15.75" customHeight="1" x14ac:dyDescent="0.25">
      <c r="A47" s="3">
        <v>11</v>
      </c>
      <c r="B47" s="86" t="s">
        <v>185</v>
      </c>
      <c r="C47" s="59"/>
      <c r="D47" s="3" t="s">
        <v>137</v>
      </c>
      <c r="E47" s="3">
        <v>12</v>
      </c>
      <c r="F47" s="5">
        <v>0</v>
      </c>
      <c r="G47" s="46">
        <f t="shared" si="4"/>
        <v>0</v>
      </c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</row>
    <row r="48" spans="1:26" ht="15.75" customHeight="1" x14ac:dyDescent="0.25">
      <c r="A48" s="3">
        <v>12</v>
      </c>
      <c r="B48" s="86" t="s">
        <v>186</v>
      </c>
      <c r="C48" s="59"/>
      <c r="D48" s="3" t="s">
        <v>175</v>
      </c>
      <c r="E48" s="3">
        <v>36</v>
      </c>
      <c r="F48" s="5">
        <v>0</v>
      </c>
      <c r="G48" s="5">
        <f t="shared" si="4"/>
        <v>0</v>
      </c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</row>
    <row r="49" spans="1:26" ht="15.75" customHeight="1" x14ac:dyDescent="0.25">
      <c r="A49" s="3">
        <v>13</v>
      </c>
      <c r="B49" s="86" t="s">
        <v>187</v>
      </c>
      <c r="C49" s="59"/>
      <c r="D49" s="3" t="s">
        <v>137</v>
      </c>
      <c r="E49" s="3">
        <v>4</v>
      </c>
      <c r="F49" s="5">
        <v>0</v>
      </c>
      <c r="G49" s="5">
        <f t="shared" si="4"/>
        <v>0</v>
      </c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1:26" ht="15.75" customHeight="1" x14ac:dyDescent="0.25">
      <c r="A50" s="3">
        <v>14</v>
      </c>
      <c r="B50" s="86" t="s">
        <v>188</v>
      </c>
      <c r="C50" s="59"/>
      <c r="D50" s="3" t="s">
        <v>137</v>
      </c>
      <c r="E50" s="3">
        <v>2</v>
      </c>
      <c r="F50" s="5">
        <v>0</v>
      </c>
      <c r="G50" s="5">
        <f t="shared" si="4"/>
        <v>0</v>
      </c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1:26" ht="15.75" customHeight="1" x14ac:dyDescent="0.25">
      <c r="A51" s="3">
        <v>15</v>
      </c>
      <c r="B51" s="86" t="s">
        <v>189</v>
      </c>
      <c r="C51" s="59"/>
      <c r="D51" s="3" t="s">
        <v>137</v>
      </c>
      <c r="E51" s="3">
        <v>24</v>
      </c>
      <c r="F51" s="5">
        <v>0</v>
      </c>
      <c r="G51" s="5">
        <f t="shared" si="4"/>
        <v>0</v>
      </c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</row>
    <row r="52" spans="1:26" ht="15" customHeight="1" x14ac:dyDescent="0.25">
      <c r="A52" s="91" t="s">
        <v>163</v>
      </c>
      <c r="B52" s="58"/>
      <c r="C52" s="58"/>
      <c r="D52" s="58"/>
      <c r="E52" s="58"/>
      <c r="F52" s="59"/>
      <c r="G52" s="47">
        <f>SUM(G37:G51)</f>
        <v>0</v>
      </c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1:26" ht="15" customHeight="1" x14ac:dyDescent="0.25">
      <c r="A53" s="91" t="s">
        <v>164</v>
      </c>
      <c r="B53" s="58"/>
      <c r="C53" s="58"/>
      <c r="D53" s="58"/>
      <c r="E53" s="58"/>
      <c r="F53" s="59"/>
      <c r="G53" s="41">
        <f>G52/12</f>
        <v>0</v>
      </c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1:26" ht="15" customHeight="1" x14ac:dyDescent="0.25">
      <c r="A54" s="91" t="s">
        <v>165</v>
      </c>
      <c r="B54" s="58"/>
      <c r="C54" s="58"/>
      <c r="D54" s="58"/>
      <c r="E54" s="58"/>
      <c r="F54" s="59"/>
      <c r="G54" s="3">
        <v>12</v>
      </c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</row>
    <row r="55" spans="1:26" ht="15" customHeight="1" x14ac:dyDescent="0.45">
      <c r="A55" s="57" t="s">
        <v>166</v>
      </c>
      <c r="B55" s="58"/>
      <c r="C55" s="58"/>
      <c r="D55" s="58"/>
      <c r="E55" s="58"/>
      <c r="F55" s="59"/>
      <c r="G55" s="44">
        <f>G53/G54</f>
        <v>0</v>
      </c>
      <c r="H55" s="48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</row>
    <row r="56" spans="1:26" ht="15.75" customHeight="1" x14ac:dyDescent="0.25">
      <c r="A56" s="88"/>
      <c r="B56" s="70"/>
      <c r="C56" s="70"/>
      <c r="D56" s="70"/>
      <c r="E56" s="70"/>
      <c r="F56" s="70"/>
      <c r="G56" s="70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</row>
    <row r="57" spans="1:26" ht="15" customHeight="1" x14ac:dyDescent="0.25">
      <c r="A57" s="89" t="s">
        <v>190</v>
      </c>
      <c r="B57" s="58"/>
      <c r="C57" s="58"/>
      <c r="D57" s="58"/>
      <c r="E57" s="58"/>
      <c r="F57" s="58"/>
      <c r="G57" s="59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</row>
    <row r="58" spans="1:26" ht="30" customHeight="1" x14ac:dyDescent="0.25">
      <c r="A58" s="38" t="s">
        <v>129</v>
      </c>
      <c r="B58" s="90" t="s">
        <v>191</v>
      </c>
      <c r="C58" s="59"/>
      <c r="D58" s="38" t="s">
        <v>131</v>
      </c>
      <c r="E58" s="38" t="s">
        <v>170</v>
      </c>
      <c r="F58" s="38" t="s">
        <v>171</v>
      </c>
      <c r="G58" s="38" t="s">
        <v>172</v>
      </c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</row>
    <row r="59" spans="1:26" ht="15.75" customHeight="1" x14ac:dyDescent="0.25">
      <c r="A59" s="3">
        <v>1</v>
      </c>
      <c r="B59" s="86" t="s">
        <v>192</v>
      </c>
      <c r="C59" s="59"/>
      <c r="D59" s="3" t="s">
        <v>193</v>
      </c>
      <c r="E59" s="45">
        <v>6000</v>
      </c>
      <c r="F59" s="5">
        <v>0</v>
      </c>
      <c r="G59" s="5">
        <f t="shared" ref="G59:G105" si="5">F59*E59</f>
        <v>0</v>
      </c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1:26" ht="15.75" customHeight="1" x14ac:dyDescent="0.25">
      <c r="A60" s="3">
        <v>2</v>
      </c>
      <c r="B60" s="86" t="s">
        <v>194</v>
      </c>
      <c r="C60" s="59"/>
      <c r="D60" s="3" t="s">
        <v>195</v>
      </c>
      <c r="E60" s="3">
        <v>500</v>
      </c>
      <c r="F60" s="5">
        <v>0</v>
      </c>
      <c r="G60" s="5">
        <f t="shared" si="5"/>
        <v>0</v>
      </c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1:26" ht="15.75" customHeight="1" x14ac:dyDescent="0.25">
      <c r="A61" s="3">
        <v>3</v>
      </c>
      <c r="B61" s="86" t="s">
        <v>196</v>
      </c>
      <c r="C61" s="59"/>
      <c r="D61" s="3" t="s">
        <v>193</v>
      </c>
      <c r="E61" s="3">
        <v>20</v>
      </c>
      <c r="F61" s="5">
        <v>0</v>
      </c>
      <c r="G61" s="5">
        <f t="shared" si="5"/>
        <v>0</v>
      </c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1:26" ht="15.75" customHeight="1" x14ac:dyDescent="0.25">
      <c r="A62" s="3">
        <v>4</v>
      </c>
      <c r="B62" s="86" t="s">
        <v>197</v>
      </c>
      <c r="C62" s="59"/>
      <c r="D62" s="3" t="s">
        <v>198</v>
      </c>
      <c r="E62" s="3">
        <v>10</v>
      </c>
      <c r="F62" s="5">
        <v>0</v>
      </c>
      <c r="G62" s="5">
        <f t="shared" si="5"/>
        <v>0</v>
      </c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</row>
    <row r="63" spans="1:26" ht="15.75" customHeight="1" x14ac:dyDescent="0.25">
      <c r="A63" s="3">
        <v>5</v>
      </c>
      <c r="B63" s="86" t="s">
        <v>199</v>
      </c>
      <c r="C63" s="59"/>
      <c r="D63" s="3" t="s">
        <v>193</v>
      </c>
      <c r="E63" s="3">
        <v>10</v>
      </c>
      <c r="F63" s="5">
        <v>0</v>
      </c>
      <c r="G63" s="5">
        <f t="shared" si="5"/>
        <v>0</v>
      </c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1:26" ht="15.75" customHeight="1" x14ac:dyDescent="0.25">
      <c r="A64" s="3">
        <v>6</v>
      </c>
      <c r="B64" s="86" t="s">
        <v>200</v>
      </c>
      <c r="C64" s="59"/>
      <c r="D64" s="3" t="s">
        <v>193</v>
      </c>
      <c r="E64" s="3">
        <v>10</v>
      </c>
      <c r="F64" s="5">
        <v>0</v>
      </c>
      <c r="G64" s="5">
        <f t="shared" si="5"/>
        <v>0</v>
      </c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1:26" ht="15.75" customHeight="1" x14ac:dyDescent="0.25">
      <c r="A65" s="3">
        <v>7</v>
      </c>
      <c r="B65" s="86" t="s">
        <v>201</v>
      </c>
      <c r="C65" s="59"/>
      <c r="D65" s="3" t="s">
        <v>137</v>
      </c>
      <c r="E65" s="3">
        <v>30</v>
      </c>
      <c r="F65" s="5">
        <v>0</v>
      </c>
      <c r="G65" s="5">
        <f t="shared" si="5"/>
        <v>0</v>
      </c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1:26" ht="15.75" customHeight="1" x14ac:dyDescent="0.25">
      <c r="A66" s="3">
        <v>8</v>
      </c>
      <c r="B66" s="86" t="s">
        <v>202</v>
      </c>
      <c r="C66" s="59"/>
      <c r="D66" s="3" t="s">
        <v>137</v>
      </c>
      <c r="E66" s="3">
        <v>30</v>
      </c>
      <c r="F66" s="5">
        <v>0</v>
      </c>
      <c r="G66" s="5">
        <f t="shared" si="5"/>
        <v>0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</row>
    <row r="67" spans="1:26" ht="15.75" customHeight="1" x14ac:dyDescent="0.25">
      <c r="A67" s="3">
        <v>9</v>
      </c>
      <c r="B67" s="86" t="s">
        <v>203</v>
      </c>
      <c r="C67" s="59"/>
      <c r="D67" s="3" t="s">
        <v>204</v>
      </c>
      <c r="E67" s="3">
        <v>300</v>
      </c>
      <c r="F67" s="5">
        <v>0</v>
      </c>
      <c r="G67" s="5">
        <f t="shared" si="5"/>
        <v>0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</row>
    <row r="68" spans="1:26" ht="15.75" customHeight="1" x14ac:dyDescent="0.25">
      <c r="A68" s="3">
        <v>10</v>
      </c>
      <c r="B68" s="86" t="s">
        <v>205</v>
      </c>
      <c r="C68" s="59"/>
      <c r="D68" s="3" t="s">
        <v>137</v>
      </c>
      <c r="E68" s="3">
        <v>3</v>
      </c>
      <c r="F68" s="5">
        <v>0</v>
      </c>
      <c r="G68" s="5">
        <f t="shared" si="5"/>
        <v>0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</row>
    <row r="69" spans="1:26" ht="15.75" customHeight="1" x14ac:dyDescent="0.25">
      <c r="A69" s="3">
        <v>11</v>
      </c>
      <c r="B69" s="86" t="s">
        <v>206</v>
      </c>
      <c r="C69" s="59"/>
      <c r="D69" s="3" t="s">
        <v>137</v>
      </c>
      <c r="E69" s="3">
        <v>300</v>
      </c>
      <c r="F69" s="5">
        <v>0</v>
      </c>
      <c r="G69" s="5">
        <f t="shared" si="5"/>
        <v>0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</row>
    <row r="70" spans="1:26" ht="15.75" customHeight="1" x14ac:dyDescent="0.25">
      <c r="A70" s="3">
        <v>12</v>
      </c>
      <c r="B70" s="87" t="s">
        <v>207</v>
      </c>
      <c r="C70" s="59"/>
      <c r="D70" s="3" t="s">
        <v>198</v>
      </c>
      <c r="E70" s="3">
        <v>20</v>
      </c>
      <c r="F70" s="5">
        <v>0</v>
      </c>
      <c r="G70" s="5">
        <f t="shared" si="5"/>
        <v>0</v>
      </c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</row>
    <row r="71" spans="1:26" ht="15.75" customHeight="1" x14ac:dyDescent="0.25">
      <c r="A71" s="3">
        <v>13</v>
      </c>
      <c r="B71" s="86" t="s">
        <v>208</v>
      </c>
      <c r="C71" s="59"/>
      <c r="D71" s="3" t="s">
        <v>198</v>
      </c>
      <c r="E71" s="3">
        <v>10</v>
      </c>
      <c r="F71" s="5">
        <v>0</v>
      </c>
      <c r="G71" s="5">
        <f t="shared" si="5"/>
        <v>0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</row>
    <row r="72" spans="1:26" ht="15.75" customHeight="1" x14ac:dyDescent="0.25">
      <c r="A72" s="3">
        <v>14</v>
      </c>
      <c r="B72" s="87" t="s">
        <v>209</v>
      </c>
      <c r="C72" s="59"/>
      <c r="D72" s="49" t="s">
        <v>210</v>
      </c>
      <c r="E72" s="49">
        <v>2000</v>
      </c>
      <c r="F72" s="7">
        <v>0</v>
      </c>
      <c r="G72" s="5">
        <f t="shared" si="5"/>
        <v>0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</row>
    <row r="73" spans="1:26" ht="15.75" customHeight="1" x14ac:dyDescent="0.25">
      <c r="A73" s="3">
        <v>15</v>
      </c>
      <c r="B73" s="86" t="s">
        <v>211</v>
      </c>
      <c r="C73" s="59"/>
      <c r="D73" s="3" t="s">
        <v>137</v>
      </c>
      <c r="E73" s="3">
        <v>300</v>
      </c>
      <c r="F73" s="5">
        <v>0</v>
      </c>
      <c r="G73" s="5">
        <f t="shared" si="5"/>
        <v>0</v>
      </c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5"/>
      <c r="Z73" s="35"/>
    </row>
    <row r="74" spans="1:26" ht="15.75" customHeight="1" x14ac:dyDescent="0.25">
      <c r="A74" s="3">
        <v>16</v>
      </c>
      <c r="B74" s="86" t="s">
        <v>212</v>
      </c>
      <c r="C74" s="59"/>
      <c r="D74" s="3" t="s">
        <v>213</v>
      </c>
      <c r="E74" s="3">
        <v>100</v>
      </c>
      <c r="F74" s="5">
        <v>0</v>
      </c>
      <c r="G74" s="5">
        <f t="shared" si="5"/>
        <v>0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</row>
    <row r="75" spans="1:26" ht="15.75" customHeight="1" x14ac:dyDescent="0.25">
      <c r="A75" s="3">
        <v>17</v>
      </c>
      <c r="B75" s="86" t="s">
        <v>214</v>
      </c>
      <c r="C75" s="59"/>
      <c r="D75" s="3" t="s">
        <v>213</v>
      </c>
      <c r="E75" s="3">
        <v>100</v>
      </c>
      <c r="F75" s="5">
        <v>0</v>
      </c>
      <c r="G75" s="5">
        <f t="shared" si="5"/>
        <v>0</v>
      </c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5"/>
      <c r="Z75" s="35"/>
    </row>
    <row r="76" spans="1:26" ht="15.75" customHeight="1" x14ac:dyDescent="0.25">
      <c r="A76" s="3">
        <v>18</v>
      </c>
      <c r="B76" s="86" t="s">
        <v>215</v>
      </c>
      <c r="C76" s="59"/>
      <c r="D76" s="3" t="s">
        <v>137</v>
      </c>
      <c r="E76" s="3">
        <v>100</v>
      </c>
      <c r="F76" s="5">
        <v>0</v>
      </c>
      <c r="G76" s="5">
        <f t="shared" si="5"/>
        <v>0</v>
      </c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</row>
    <row r="77" spans="1:26" ht="15.75" customHeight="1" x14ac:dyDescent="0.25">
      <c r="A77" s="3">
        <v>19</v>
      </c>
      <c r="B77" s="86" t="s">
        <v>216</v>
      </c>
      <c r="C77" s="59"/>
      <c r="D77" s="3" t="s">
        <v>137</v>
      </c>
      <c r="E77" s="3">
        <v>100</v>
      </c>
      <c r="F77" s="5">
        <v>0</v>
      </c>
      <c r="G77" s="5">
        <f t="shared" si="5"/>
        <v>0</v>
      </c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5"/>
    </row>
    <row r="78" spans="1:26" ht="15.75" customHeight="1" x14ac:dyDescent="0.25">
      <c r="A78" s="3">
        <v>20</v>
      </c>
      <c r="B78" s="86" t="s">
        <v>217</v>
      </c>
      <c r="C78" s="59"/>
      <c r="D78" s="3" t="s">
        <v>137</v>
      </c>
      <c r="E78" s="3">
        <v>100</v>
      </c>
      <c r="F78" s="5">
        <v>0</v>
      </c>
      <c r="G78" s="5">
        <f t="shared" si="5"/>
        <v>0</v>
      </c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1:26" ht="15.75" customHeight="1" x14ac:dyDescent="0.25">
      <c r="A79" s="3">
        <v>21</v>
      </c>
      <c r="B79" s="86" t="s">
        <v>218</v>
      </c>
      <c r="C79" s="59"/>
      <c r="D79" s="3" t="s">
        <v>137</v>
      </c>
      <c r="E79" s="3">
        <v>500</v>
      </c>
      <c r="F79" s="5">
        <v>0</v>
      </c>
      <c r="G79" s="5">
        <f t="shared" si="5"/>
        <v>0</v>
      </c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</row>
    <row r="80" spans="1:26" ht="15.75" customHeight="1" x14ac:dyDescent="0.25">
      <c r="A80" s="3">
        <v>22</v>
      </c>
      <c r="B80" s="86" t="s">
        <v>219</v>
      </c>
      <c r="C80" s="59"/>
      <c r="D80" s="3" t="s">
        <v>137</v>
      </c>
      <c r="E80" s="3">
        <v>500</v>
      </c>
      <c r="F80" s="5">
        <v>0</v>
      </c>
      <c r="G80" s="5">
        <f t="shared" si="5"/>
        <v>0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</row>
    <row r="81" spans="1:26" ht="15.75" customHeight="1" x14ac:dyDescent="0.25">
      <c r="A81" s="3">
        <v>23</v>
      </c>
      <c r="B81" s="86" t="s">
        <v>220</v>
      </c>
      <c r="C81" s="59"/>
      <c r="D81" s="3" t="s">
        <v>137</v>
      </c>
      <c r="E81" s="3">
        <v>500</v>
      </c>
      <c r="F81" s="5">
        <v>0</v>
      </c>
      <c r="G81" s="5">
        <f t="shared" si="5"/>
        <v>0</v>
      </c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  <c r="X81" s="35"/>
      <c r="Y81" s="35"/>
      <c r="Z81" s="35"/>
    </row>
    <row r="82" spans="1:26" ht="15.75" customHeight="1" x14ac:dyDescent="0.25">
      <c r="A82" s="3">
        <v>24</v>
      </c>
      <c r="B82" s="86" t="s">
        <v>221</v>
      </c>
      <c r="C82" s="59"/>
      <c r="D82" s="3" t="s">
        <v>137</v>
      </c>
      <c r="E82" s="3">
        <v>50</v>
      </c>
      <c r="F82" s="5">
        <v>0</v>
      </c>
      <c r="G82" s="5">
        <f t="shared" si="5"/>
        <v>0</v>
      </c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5"/>
      <c r="Z82" s="35"/>
    </row>
    <row r="83" spans="1:26" ht="15.75" customHeight="1" x14ac:dyDescent="0.25">
      <c r="A83" s="3">
        <v>25</v>
      </c>
      <c r="B83" s="86" t="s">
        <v>222</v>
      </c>
      <c r="C83" s="59"/>
      <c r="D83" s="3" t="s">
        <v>137</v>
      </c>
      <c r="E83" s="3">
        <v>2</v>
      </c>
      <c r="F83" s="5">
        <v>0</v>
      </c>
      <c r="G83" s="5">
        <f t="shared" si="5"/>
        <v>0</v>
      </c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  <c r="X83" s="35"/>
      <c r="Y83" s="35"/>
      <c r="Z83" s="35"/>
    </row>
    <row r="84" spans="1:26" ht="15.75" customHeight="1" x14ac:dyDescent="0.25">
      <c r="A84" s="3">
        <v>26</v>
      </c>
      <c r="B84" s="86" t="s">
        <v>223</v>
      </c>
      <c r="C84" s="59"/>
      <c r="D84" s="3" t="s">
        <v>137</v>
      </c>
      <c r="E84" s="3">
        <v>5</v>
      </c>
      <c r="F84" s="5">
        <v>0</v>
      </c>
      <c r="G84" s="5">
        <f t="shared" si="5"/>
        <v>0</v>
      </c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  <c r="X84" s="35"/>
      <c r="Y84" s="35"/>
      <c r="Z84" s="35"/>
    </row>
    <row r="85" spans="1:26" ht="15.75" customHeight="1" x14ac:dyDescent="0.25">
      <c r="A85" s="3">
        <v>27</v>
      </c>
      <c r="B85" s="86" t="s">
        <v>224</v>
      </c>
      <c r="C85" s="59"/>
      <c r="D85" s="3" t="s">
        <v>225</v>
      </c>
      <c r="E85" s="3">
        <v>20</v>
      </c>
      <c r="F85" s="5">
        <v>0</v>
      </c>
      <c r="G85" s="5">
        <f t="shared" si="5"/>
        <v>0</v>
      </c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5"/>
      <c r="Z85" s="35"/>
    </row>
    <row r="86" spans="1:26" ht="15.75" customHeight="1" x14ac:dyDescent="0.25">
      <c r="A86" s="3">
        <v>28</v>
      </c>
      <c r="B86" s="86" t="s">
        <v>226</v>
      </c>
      <c r="C86" s="59"/>
      <c r="D86" s="3" t="s">
        <v>225</v>
      </c>
      <c r="E86" s="3">
        <v>20</v>
      </c>
      <c r="F86" s="5">
        <v>0</v>
      </c>
      <c r="G86" s="5">
        <f t="shared" si="5"/>
        <v>0</v>
      </c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</row>
    <row r="87" spans="1:26" ht="15.75" customHeight="1" x14ac:dyDescent="0.25">
      <c r="A87" s="3">
        <v>29</v>
      </c>
      <c r="B87" s="86" t="s">
        <v>227</v>
      </c>
      <c r="C87" s="59"/>
      <c r="D87" s="3" t="s">
        <v>137</v>
      </c>
      <c r="E87" s="3">
        <v>4</v>
      </c>
      <c r="F87" s="5">
        <v>0</v>
      </c>
      <c r="G87" s="5">
        <f t="shared" si="5"/>
        <v>0</v>
      </c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  <c r="X87" s="35"/>
      <c r="Y87" s="35"/>
      <c r="Z87" s="35"/>
    </row>
    <row r="88" spans="1:26" ht="15.75" customHeight="1" x14ac:dyDescent="0.25">
      <c r="A88" s="3">
        <v>30</v>
      </c>
      <c r="B88" s="86" t="s">
        <v>228</v>
      </c>
      <c r="C88" s="59"/>
      <c r="D88" s="3" t="s">
        <v>137</v>
      </c>
      <c r="E88" s="3">
        <v>2</v>
      </c>
      <c r="F88" s="5">
        <v>0</v>
      </c>
      <c r="G88" s="5">
        <f t="shared" si="5"/>
        <v>0</v>
      </c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  <c r="Y88" s="35"/>
      <c r="Z88" s="35"/>
    </row>
    <row r="89" spans="1:26" ht="15.75" customHeight="1" x14ac:dyDescent="0.25">
      <c r="A89" s="3">
        <v>31</v>
      </c>
      <c r="B89" s="86" t="s">
        <v>229</v>
      </c>
      <c r="C89" s="59"/>
      <c r="D89" s="3" t="s">
        <v>137</v>
      </c>
      <c r="E89" s="3">
        <v>2</v>
      </c>
      <c r="F89" s="5">
        <v>0</v>
      </c>
      <c r="G89" s="5">
        <f t="shared" si="5"/>
        <v>0</v>
      </c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</row>
    <row r="90" spans="1:26" ht="15.75" customHeight="1" x14ac:dyDescent="0.25">
      <c r="A90" s="3">
        <v>32</v>
      </c>
      <c r="B90" s="86" t="s">
        <v>230</v>
      </c>
      <c r="C90" s="59"/>
      <c r="D90" s="3" t="s">
        <v>137</v>
      </c>
      <c r="E90" s="3">
        <v>2</v>
      </c>
      <c r="F90" s="5">
        <v>0</v>
      </c>
      <c r="G90" s="5">
        <f t="shared" si="5"/>
        <v>0</v>
      </c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</row>
    <row r="91" spans="1:26" ht="15.75" customHeight="1" x14ac:dyDescent="0.25">
      <c r="A91" s="3">
        <v>33</v>
      </c>
      <c r="B91" s="86" t="s">
        <v>231</v>
      </c>
      <c r="C91" s="59"/>
      <c r="D91" s="3" t="s">
        <v>137</v>
      </c>
      <c r="E91" s="3">
        <v>5</v>
      </c>
      <c r="F91" s="5">
        <v>0</v>
      </c>
      <c r="G91" s="5">
        <f t="shared" si="5"/>
        <v>0</v>
      </c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</row>
    <row r="92" spans="1:26" ht="15.75" customHeight="1" x14ac:dyDescent="0.25">
      <c r="A92" s="3">
        <v>34</v>
      </c>
      <c r="B92" s="86" t="s">
        <v>232</v>
      </c>
      <c r="C92" s="59"/>
      <c r="D92" s="3" t="s">
        <v>137</v>
      </c>
      <c r="E92" s="3">
        <v>10</v>
      </c>
      <c r="F92" s="5">
        <v>0</v>
      </c>
      <c r="G92" s="5">
        <f t="shared" si="5"/>
        <v>0</v>
      </c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</row>
    <row r="93" spans="1:26" ht="15.75" customHeight="1" x14ac:dyDescent="0.25">
      <c r="A93" s="3">
        <v>35</v>
      </c>
      <c r="B93" s="86" t="s">
        <v>233</v>
      </c>
      <c r="C93" s="59"/>
      <c r="D93" s="3" t="s">
        <v>137</v>
      </c>
      <c r="E93" s="3">
        <v>10</v>
      </c>
      <c r="F93" s="5">
        <v>0</v>
      </c>
      <c r="G93" s="5">
        <f t="shared" si="5"/>
        <v>0</v>
      </c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</row>
    <row r="94" spans="1:26" ht="15.75" customHeight="1" x14ac:dyDescent="0.25">
      <c r="A94" s="3">
        <v>36</v>
      </c>
      <c r="B94" s="86" t="s">
        <v>234</v>
      </c>
      <c r="C94" s="59"/>
      <c r="D94" s="3" t="s">
        <v>137</v>
      </c>
      <c r="E94" s="3">
        <v>10</v>
      </c>
      <c r="F94" s="5">
        <v>0</v>
      </c>
      <c r="G94" s="5">
        <f t="shared" si="5"/>
        <v>0</v>
      </c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</row>
    <row r="95" spans="1:26" ht="15.75" customHeight="1" x14ac:dyDescent="0.25">
      <c r="A95" s="3">
        <v>37</v>
      </c>
      <c r="B95" s="86" t="s">
        <v>235</v>
      </c>
      <c r="C95" s="59"/>
      <c r="D95" s="3" t="s">
        <v>195</v>
      </c>
      <c r="E95" s="3">
        <v>10</v>
      </c>
      <c r="F95" s="5">
        <v>0</v>
      </c>
      <c r="G95" s="5">
        <f t="shared" si="5"/>
        <v>0</v>
      </c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</row>
    <row r="96" spans="1:26" ht="15.75" customHeight="1" x14ac:dyDescent="0.25">
      <c r="A96" s="3">
        <v>38</v>
      </c>
      <c r="B96" s="86" t="s">
        <v>236</v>
      </c>
      <c r="C96" s="59"/>
      <c r="D96" s="3" t="s">
        <v>109</v>
      </c>
      <c r="E96" s="3">
        <v>1</v>
      </c>
      <c r="F96" s="5">
        <v>0</v>
      </c>
      <c r="G96" s="5">
        <f t="shared" si="5"/>
        <v>0</v>
      </c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</row>
    <row r="97" spans="1:26" ht="15.75" customHeight="1" x14ac:dyDescent="0.25">
      <c r="A97" s="3">
        <v>39</v>
      </c>
      <c r="B97" s="86" t="s">
        <v>237</v>
      </c>
      <c r="C97" s="59"/>
      <c r="D97" s="3" t="s">
        <v>195</v>
      </c>
      <c r="E97" s="3">
        <v>5</v>
      </c>
      <c r="F97" s="5">
        <v>0</v>
      </c>
      <c r="G97" s="5">
        <f t="shared" si="5"/>
        <v>0</v>
      </c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</row>
    <row r="98" spans="1:26" ht="15.75" customHeight="1" x14ac:dyDescent="0.25">
      <c r="A98" s="3">
        <v>40</v>
      </c>
      <c r="B98" s="86" t="s">
        <v>238</v>
      </c>
      <c r="C98" s="59"/>
      <c r="D98" s="3" t="s">
        <v>137</v>
      </c>
      <c r="E98" s="3">
        <v>10</v>
      </c>
      <c r="F98" s="5">
        <v>0</v>
      </c>
      <c r="G98" s="5">
        <f t="shared" si="5"/>
        <v>0</v>
      </c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</row>
    <row r="99" spans="1:26" ht="15.75" customHeight="1" x14ac:dyDescent="0.25">
      <c r="A99" s="3">
        <v>41</v>
      </c>
      <c r="B99" s="86" t="s">
        <v>239</v>
      </c>
      <c r="C99" s="59"/>
      <c r="D99" s="3" t="s">
        <v>137</v>
      </c>
      <c r="E99" s="3">
        <v>10</v>
      </c>
      <c r="F99" s="5">
        <v>0</v>
      </c>
      <c r="G99" s="5">
        <f t="shared" si="5"/>
        <v>0</v>
      </c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</row>
    <row r="100" spans="1:26" ht="15.75" customHeight="1" x14ac:dyDescent="0.25">
      <c r="A100" s="3">
        <v>42</v>
      </c>
      <c r="B100" s="86" t="s">
        <v>240</v>
      </c>
      <c r="C100" s="59"/>
      <c r="D100" s="3" t="s">
        <v>241</v>
      </c>
      <c r="E100" s="3">
        <v>30</v>
      </c>
      <c r="F100" s="5">
        <v>0</v>
      </c>
      <c r="G100" s="5">
        <f t="shared" si="5"/>
        <v>0</v>
      </c>
      <c r="H100" s="35"/>
      <c r="I100" s="95"/>
      <c r="J100" s="61"/>
      <c r="K100" s="50"/>
      <c r="L100" s="50"/>
      <c r="M100" s="51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  <c r="Y100" s="35"/>
      <c r="Z100" s="35"/>
    </row>
    <row r="101" spans="1:26" ht="15.75" customHeight="1" x14ac:dyDescent="0.25">
      <c r="A101" s="3">
        <v>43</v>
      </c>
      <c r="B101" s="86" t="s">
        <v>242</v>
      </c>
      <c r="C101" s="59"/>
      <c r="D101" s="3" t="s">
        <v>241</v>
      </c>
      <c r="E101" s="3">
        <v>12</v>
      </c>
      <c r="F101" s="5">
        <v>0</v>
      </c>
      <c r="G101" s="5">
        <f t="shared" si="5"/>
        <v>0</v>
      </c>
      <c r="H101" s="35"/>
      <c r="I101" s="92"/>
      <c r="J101" s="61"/>
      <c r="K101" s="35"/>
      <c r="L101" s="35"/>
      <c r="M101" s="42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  <c r="Y101" s="35"/>
      <c r="Z101" s="35"/>
    </row>
    <row r="102" spans="1:26" ht="15.75" customHeight="1" x14ac:dyDescent="0.25">
      <c r="A102" s="3">
        <v>44</v>
      </c>
      <c r="B102" s="86" t="s">
        <v>243</v>
      </c>
      <c r="C102" s="59"/>
      <c r="D102" s="3" t="s">
        <v>241</v>
      </c>
      <c r="E102" s="3">
        <v>6</v>
      </c>
      <c r="F102" s="5">
        <v>0</v>
      </c>
      <c r="G102" s="5">
        <f t="shared" si="5"/>
        <v>0</v>
      </c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</row>
    <row r="103" spans="1:26" ht="15.75" customHeight="1" x14ac:dyDescent="0.25">
      <c r="A103" s="3">
        <v>45</v>
      </c>
      <c r="B103" s="86" t="s">
        <v>244</v>
      </c>
      <c r="C103" s="59"/>
      <c r="D103" s="3" t="s">
        <v>137</v>
      </c>
      <c r="E103" s="3">
        <v>40</v>
      </c>
      <c r="F103" s="5">
        <v>0</v>
      </c>
      <c r="G103" s="5">
        <f t="shared" si="5"/>
        <v>0</v>
      </c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</row>
    <row r="104" spans="1:26" ht="15.75" customHeight="1" x14ac:dyDescent="0.25">
      <c r="A104" s="3">
        <v>46</v>
      </c>
      <c r="B104" s="87" t="s">
        <v>245</v>
      </c>
      <c r="C104" s="59"/>
      <c r="D104" s="49" t="s">
        <v>137</v>
      </c>
      <c r="E104" s="49">
        <v>150</v>
      </c>
      <c r="F104" s="7">
        <v>0</v>
      </c>
      <c r="G104" s="5">
        <f t="shared" si="5"/>
        <v>0</v>
      </c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</row>
    <row r="105" spans="1:26" ht="15.75" customHeight="1" x14ac:dyDescent="0.25">
      <c r="A105" s="3">
        <v>47</v>
      </c>
      <c r="B105" s="87" t="s">
        <v>246</v>
      </c>
      <c r="C105" s="59"/>
      <c r="D105" s="3" t="s">
        <v>137</v>
      </c>
      <c r="E105" s="3">
        <v>4</v>
      </c>
      <c r="F105" s="5">
        <v>0</v>
      </c>
      <c r="G105" s="5">
        <f t="shared" si="5"/>
        <v>0</v>
      </c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</row>
    <row r="106" spans="1:26" ht="15" customHeight="1" x14ac:dyDescent="0.25">
      <c r="A106" s="91" t="s">
        <v>163</v>
      </c>
      <c r="B106" s="58"/>
      <c r="C106" s="58"/>
      <c r="D106" s="58"/>
      <c r="E106" s="58"/>
      <c r="F106" s="59"/>
      <c r="G106" s="5">
        <f>SUM(G59:G105)</f>
        <v>0</v>
      </c>
      <c r="H106" s="52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</row>
    <row r="107" spans="1:26" ht="15" customHeight="1" x14ac:dyDescent="0.25">
      <c r="A107" s="91" t="s">
        <v>164</v>
      </c>
      <c r="B107" s="58"/>
      <c r="C107" s="58"/>
      <c r="D107" s="58"/>
      <c r="E107" s="58"/>
      <c r="F107" s="59"/>
      <c r="G107" s="5">
        <f>G106/12</f>
        <v>0</v>
      </c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35"/>
      <c r="U107" s="35"/>
      <c r="V107" s="35"/>
      <c r="W107" s="35"/>
      <c r="X107" s="35"/>
      <c r="Y107" s="35"/>
      <c r="Z107" s="35"/>
    </row>
    <row r="108" spans="1:26" ht="15" customHeight="1" x14ac:dyDescent="0.45">
      <c r="A108" s="91" t="s">
        <v>165</v>
      </c>
      <c r="B108" s="58"/>
      <c r="C108" s="58"/>
      <c r="D108" s="58"/>
      <c r="E108" s="58"/>
      <c r="F108" s="59"/>
      <c r="G108" s="3">
        <v>12</v>
      </c>
      <c r="H108" s="48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</row>
    <row r="109" spans="1:26" ht="15.75" customHeight="1" x14ac:dyDescent="0.25">
      <c r="A109" s="57" t="s">
        <v>166</v>
      </c>
      <c r="B109" s="58"/>
      <c r="C109" s="58"/>
      <c r="D109" s="58"/>
      <c r="E109" s="58"/>
      <c r="F109" s="59"/>
      <c r="G109" s="44">
        <f>G107/G108</f>
        <v>0</v>
      </c>
      <c r="H109" s="35"/>
      <c r="I109" s="52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35"/>
    </row>
    <row r="110" spans="1:26" ht="15.75" customHeight="1" x14ac:dyDescent="0.25">
      <c r="A110" s="35"/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  <c r="Y110" s="35"/>
      <c r="Z110" s="35"/>
    </row>
    <row r="111" spans="1:26" ht="15.75" customHeight="1" x14ac:dyDescent="0.25">
      <c r="A111" s="35"/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  <c r="Y111" s="35"/>
      <c r="Z111" s="35"/>
    </row>
    <row r="112" spans="1:26" ht="15.75" customHeight="1" x14ac:dyDescent="0.25">
      <c r="A112" s="35"/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</row>
    <row r="113" spans="1:26" ht="15.75" customHeight="1" x14ac:dyDescent="0.25">
      <c r="A113" s="35"/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</row>
    <row r="114" spans="1:26" ht="15.75" customHeight="1" x14ac:dyDescent="0.25">
      <c r="A114" s="35"/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</row>
    <row r="115" spans="1:26" ht="15.75" customHeight="1" x14ac:dyDescent="0.25">
      <c r="A115" s="35"/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</row>
    <row r="116" spans="1:26" ht="15.75" customHeight="1" x14ac:dyDescent="0.25">
      <c r="A116" s="35"/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</row>
    <row r="117" spans="1:26" ht="15.75" customHeight="1" x14ac:dyDescent="0.25">
      <c r="A117" s="35"/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</row>
    <row r="118" spans="1:26" ht="15.75" customHeight="1" x14ac:dyDescent="0.25">
      <c r="A118" s="35"/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</row>
    <row r="119" spans="1:26" ht="15.75" customHeight="1" x14ac:dyDescent="0.25">
      <c r="A119" s="35"/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</row>
    <row r="120" spans="1:26" ht="15.75" customHeight="1" x14ac:dyDescent="0.25">
      <c r="A120" s="35"/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</row>
    <row r="121" spans="1:26" ht="15.75" customHeight="1" x14ac:dyDescent="0.25">
      <c r="A121" s="35"/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</row>
    <row r="122" spans="1:26" ht="15.75" customHeight="1" x14ac:dyDescent="0.25">
      <c r="A122" s="35"/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</row>
    <row r="123" spans="1:26" ht="15.75" customHeight="1" x14ac:dyDescent="0.25">
      <c r="A123" s="35"/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</row>
    <row r="124" spans="1:26" ht="15.75" customHeight="1" x14ac:dyDescent="0.25">
      <c r="A124" s="35"/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</row>
    <row r="125" spans="1:26" ht="15.75" customHeight="1" x14ac:dyDescent="0.25">
      <c r="A125" s="35"/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</row>
    <row r="126" spans="1:26" ht="15.75" customHeight="1" x14ac:dyDescent="0.25">
      <c r="A126" s="35"/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</row>
    <row r="127" spans="1:26" ht="15.75" customHeight="1" x14ac:dyDescent="0.25">
      <c r="A127" s="35"/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</row>
    <row r="128" spans="1:26" ht="15.75" customHeight="1" x14ac:dyDescent="0.25">
      <c r="A128" s="35"/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</row>
    <row r="129" spans="1:26" ht="15.75" customHeight="1" x14ac:dyDescent="0.25">
      <c r="A129" s="35"/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</row>
    <row r="130" spans="1:26" ht="15.75" customHeight="1" x14ac:dyDescent="0.25">
      <c r="A130" s="35"/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</row>
    <row r="131" spans="1:26" ht="15.75" customHeight="1" x14ac:dyDescent="0.25">
      <c r="A131" s="35"/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</row>
    <row r="132" spans="1:26" ht="15.75" customHeight="1" x14ac:dyDescent="0.25">
      <c r="A132" s="35"/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</row>
    <row r="133" spans="1:26" ht="15.75" customHeight="1" x14ac:dyDescent="0.25">
      <c r="A133" s="35"/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</row>
    <row r="134" spans="1:26" ht="15.75" customHeight="1" x14ac:dyDescent="0.25">
      <c r="A134" s="35"/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</row>
    <row r="135" spans="1:26" ht="15.75" customHeight="1" x14ac:dyDescent="0.25">
      <c r="A135" s="35"/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</row>
    <row r="136" spans="1:26" ht="15.75" customHeight="1" x14ac:dyDescent="0.25">
      <c r="A136" s="35"/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</row>
    <row r="137" spans="1:26" ht="15.75" customHeight="1" x14ac:dyDescent="0.25">
      <c r="A137" s="35"/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</row>
    <row r="138" spans="1:26" ht="15.75" customHeight="1" x14ac:dyDescent="0.25">
      <c r="A138" s="35"/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</row>
    <row r="139" spans="1:26" ht="15.75" customHeight="1" x14ac:dyDescent="0.25">
      <c r="A139" s="35"/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</row>
    <row r="140" spans="1:26" ht="15.75" customHeight="1" x14ac:dyDescent="0.25">
      <c r="A140" s="35"/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</row>
    <row r="141" spans="1:26" ht="15.75" customHeight="1" x14ac:dyDescent="0.25">
      <c r="A141" s="35"/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</row>
    <row r="142" spans="1:26" ht="15.75" customHeight="1" x14ac:dyDescent="0.25">
      <c r="A142" s="35"/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</row>
    <row r="143" spans="1:26" ht="15.75" customHeight="1" x14ac:dyDescent="0.25">
      <c r="A143" s="35"/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</row>
    <row r="144" spans="1:26" ht="15.75" customHeight="1" x14ac:dyDescent="0.25">
      <c r="A144" s="35"/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</row>
    <row r="145" spans="1:26" ht="15.75" customHeight="1" x14ac:dyDescent="0.25">
      <c r="A145" s="35"/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</row>
    <row r="146" spans="1:26" ht="15.75" customHeight="1" x14ac:dyDescent="0.25">
      <c r="A146" s="35"/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</row>
    <row r="147" spans="1:26" ht="15.75" customHeight="1" x14ac:dyDescent="0.25">
      <c r="A147" s="35"/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</row>
    <row r="148" spans="1:26" ht="15.75" customHeight="1" x14ac:dyDescent="0.25">
      <c r="A148" s="35"/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</row>
    <row r="149" spans="1:26" ht="15.75" customHeight="1" x14ac:dyDescent="0.25">
      <c r="A149" s="35"/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</row>
    <row r="150" spans="1:26" ht="15.75" customHeight="1" x14ac:dyDescent="0.25">
      <c r="A150" s="35"/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</row>
    <row r="151" spans="1:26" ht="15.75" customHeight="1" x14ac:dyDescent="0.25">
      <c r="A151" s="35"/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</row>
    <row r="152" spans="1:26" ht="15.75" customHeight="1" x14ac:dyDescent="0.25">
      <c r="A152" s="35"/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</row>
    <row r="153" spans="1:26" ht="15.75" customHeight="1" x14ac:dyDescent="0.25">
      <c r="A153" s="35"/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</row>
    <row r="154" spans="1:26" ht="15.75" customHeight="1" x14ac:dyDescent="0.25">
      <c r="A154" s="35"/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</row>
    <row r="155" spans="1:26" ht="15.75" customHeight="1" x14ac:dyDescent="0.25">
      <c r="A155" s="35"/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</row>
    <row r="156" spans="1:26" ht="15.75" customHeight="1" x14ac:dyDescent="0.25">
      <c r="A156" s="35"/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</row>
    <row r="157" spans="1:26" ht="15.75" customHeight="1" x14ac:dyDescent="0.25">
      <c r="A157" s="35"/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</row>
    <row r="158" spans="1:26" ht="15.75" customHeight="1" x14ac:dyDescent="0.25">
      <c r="A158" s="35"/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</row>
    <row r="159" spans="1:26" ht="15.75" customHeight="1" x14ac:dyDescent="0.25">
      <c r="A159" s="35"/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</row>
    <row r="160" spans="1:26" ht="15.75" customHeight="1" x14ac:dyDescent="0.25">
      <c r="A160" s="35"/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</row>
    <row r="161" spans="1:26" ht="15.75" customHeight="1" x14ac:dyDescent="0.25">
      <c r="A161" s="35"/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</row>
    <row r="162" spans="1:26" ht="15.75" customHeight="1" x14ac:dyDescent="0.25">
      <c r="A162" s="35"/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</row>
    <row r="163" spans="1:26" ht="15.75" customHeight="1" x14ac:dyDescent="0.25">
      <c r="A163" s="35"/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</row>
    <row r="164" spans="1:26" ht="15.75" customHeight="1" x14ac:dyDescent="0.25">
      <c r="A164" s="35"/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</row>
    <row r="165" spans="1:26" ht="15.75" customHeight="1" x14ac:dyDescent="0.25">
      <c r="A165" s="35"/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</row>
    <row r="166" spans="1:26" ht="15.75" customHeight="1" x14ac:dyDescent="0.25">
      <c r="A166" s="35"/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</row>
    <row r="167" spans="1:26" ht="15.75" customHeight="1" x14ac:dyDescent="0.25">
      <c r="A167" s="35"/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</row>
    <row r="168" spans="1:26" ht="15.75" customHeight="1" x14ac:dyDescent="0.25">
      <c r="A168" s="35"/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</row>
    <row r="169" spans="1:26" ht="15.75" customHeight="1" x14ac:dyDescent="0.25">
      <c r="A169" s="35"/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</row>
    <row r="170" spans="1:26" ht="15.75" customHeight="1" x14ac:dyDescent="0.25">
      <c r="A170" s="35"/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</row>
    <row r="171" spans="1:26" ht="15.75" customHeight="1" x14ac:dyDescent="0.25">
      <c r="A171" s="35"/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</row>
    <row r="172" spans="1:26" ht="15.75" customHeight="1" x14ac:dyDescent="0.25">
      <c r="A172" s="35"/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</row>
    <row r="173" spans="1:26" ht="15.75" customHeight="1" x14ac:dyDescent="0.25">
      <c r="A173" s="35"/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</row>
    <row r="174" spans="1:26" ht="15.75" customHeight="1" x14ac:dyDescent="0.25">
      <c r="A174" s="35"/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</row>
    <row r="175" spans="1:26" ht="15.75" customHeight="1" x14ac:dyDescent="0.25">
      <c r="A175" s="35"/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</row>
    <row r="176" spans="1:26" ht="15.75" customHeight="1" x14ac:dyDescent="0.25">
      <c r="A176" s="35"/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</row>
    <row r="177" spans="1:26" ht="15.75" customHeight="1" x14ac:dyDescent="0.25">
      <c r="A177" s="35"/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</row>
    <row r="178" spans="1:26" ht="15.75" customHeight="1" x14ac:dyDescent="0.25">
      <c r="A178" s="35"/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</row>
    <row r="179" spans="1:26" ht="15.75" customHeight="1" x14ac:dyDescent="0.25">
      <c r="A179" s="35"/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</row>
    <row r="180" spans="1:26" ht="15.75" customHeight="1" x14ac:dyDescent="0.25">
      <c r="A180" s="35"/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</row>
    <row r="181" spans="1:26" ht="15.75" customHeight="1" x14ac:dyDescent="0.25">
      <c r="A181" s="35"/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</row>
    <row r="182" spans="1:26" ht="15.75" customHeight="1" x14ac:dyDescent="0.25">
      <c r="A182" s="35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</row>
    <row r="183" spans="1:26" ht="15.75" customHeight="1" x14ac:dyDescent="0.25">
      <c r="A183" s="35"/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</row>
    <row r="184" spans="1:26" ht="15.75" customHeight="1" x14ac:dyDescent="0.25">
      <c r="A184" s="35"/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</row>
    <row r="185" spans="1:26" ht="15.75" customHeight="1" x14ac:dyDescent="0.25">
      <c r="A185" s="35"/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</row>
    <row r="186" spans="1:26" ht="15.75" customHeight="1" x14ac:dyDescent="0.25">
      <c r="A186" s="35"/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</row>
    <row r="187" spans="1:26" ht="15.75" customHeight="1" x14ac:dyDescent="0.25">
      <c r="A187" s="35"/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</row>
    <row r="188" spans="1:26" ht="15.75" customHeight="1" x14ac:dyDescent="0.25">
      <c r="A188" s="35"/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</row>
    <row r="189" spans="1:26" ht="15.75" customHeight="1" x14ac:dyDescent="0.25">
      <c r="A189" s="35"/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</row>
    <row r="190" spans="1:26" ht="15.75" customHeight="1" x14ac:dyDescent="0.25">
      <c r="A190" s="35"/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</row>
    <row r="191" spans="1:26" ht="15.75" customHeight="1" x14ac:dyDescent="0.25">
      <c r="A191" s="35"/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</row>
    <row r="192" spans="1:26" ht="15.75" customHeight="1" x14ac:dyDescent="0.25">
      <c r="A192" s="35"/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</row>
    <row r="193" spans="1:26" ht="15.75" customHeight="1" x14ac:dyDescent="0.25">
      <c r="A193" s="35"/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</row>
    <row r="194" spans="1:26" ht="15.75" customHeight="1" x14ac:dyDescent="0.25">
      <c r="A194" s="35"/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</row>
    <row r="195" spans="1:26" ht="15.75" customHeight="1" x14ac:dyDescent="0.25">
      <c r="A195" s="35"/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</row>
    <row r="196" spans="1:26" ht="15.75" customHeight="1" x14ac:dyDescent="0.25">
      <c r="A196" s="35"/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</row>
    <row r="197" spans="1:26" ht="15.75" customHeight="1" x14ac:dyDescent="0.25">
      <c r="A197" s="35"/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</row>
    <row r="198" spans="1:26" ht="15.75" customHeight="1" x14ac:dyDescent="0.25">
      <c r="A198" s="35"/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</row>
    <row r="199" spans="1:26" ht="15.75" customHeight="1" x14ac:dyDescent="0.25">
      <c r="A199" s="35"/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</row>
    <row r="200" spans="1:26" ht="15.75" customHeight="1" x14ac:dyDescent="0.25">
      <c r="A200" s="35"/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</row>
    <row r="201" spans="1:26" ht="15.75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</row>
    <row r="202" spans="1:26" ht="15.75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</row>
    <row r="203" spans="1:26" ht="15.75" customHeigh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</row>
    <row r="204" spans="1:26" ht="15.75" customHeight="1" x14ac:dyDescent="0.25">
      <c r="A204" s="35"/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</row>
    <row r="205" spans="1:26" ht="15.75" customHeight="1" x14ac:dyDescent="0.25">
      <c r="A205" s="35"/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</row>
    <row r="206" spans="1:26" ht="15.75" customHeight="1" x14ac:dyDescent="0.25">
      <c r="A206" s="35"/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</row>
    <row r="207" spans="1:26" ht="15.75" customHeight="1" x14ac:dyDescent="0.25">
      <c r="A207" s="35"/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</row>
    <row r="208" spans="1:26" ht="15.75" customHeight="1" x14ac:dyDescent="0.25">
      <c r="A208" s="35"/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</row>
    <row r="209" spans="1:26" ht="15.75" customHeight="1" x14ac:dyDescent="0.25">
      <c r="A209" s="35"/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</row>
    <row r="210" spans="1:26" ht="15.75" customHeight="1" x14ac:dyDescent="0.25">
      <c r="A210" s="35"/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</row>
    <row r="211" spans="1:26" ht="15.75" customHeight="1" x14ac:dyDescent="0.25">
      <c r="A211" s="35"/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</row>
    <row r="212" spans="1:26" ht="15.75" customHeight="1" x14ac:dyDescent="0.25">
      <c r="A212" s="35"/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</row>
    <row r="213" spans="1:26" ht="15.75" customHeight="1" x14ac:dyDescent="0.25">
      <c r="A213" s="35"/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</row>
    <row r="214" spans="1:26" ht="15.75" customHeight="1" x14ac:dyDescent="0.25">
      <c r="A214" s="35"/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</row>
    <row r="215" spans="1:26" ht="15.75" customHeight="1" x14ac:dyDescent="0.25">
      <c r="A215" s="35"/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  <c r="Y215" s="35"/>
      <c r="Z215" s="35"/>
    </row>
    <row r="216" spans="1:26" ht="15.75" customHeight="1" x14ac:dyDescent="0.25">
      <c r="A216" s="35"/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</row>
    <row r="217" spans="1:26" ht="15.75" customHeight="1" x14ac:dyDescent="0.25">
      <c r="A217" s="35"/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  <c r="Y217" s="35"/>
      <c r="Z217" s="35"/>
    </row>
    <row r="218" spans="1:26" ht="15.75" customHeight="1" x14ac:dyDescent="0.25">
      <c r="A218" s="35"/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</row>
    <row r="219" spans="1:26" ht="15.75" customHeight="1" x14ac:dyDescent="0.25">
      <c r="A219" s="35"/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  <c r="Y219" s="35"/>
      <c r="Z219" s="35"/>
    </row>
    <row r="220" spans="1:26" ht="15.75" customHeight="1" x14ac:dyDescent="0.25">
      <c r="A220" s="35"/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</row>
    <row r="221" spans="1:26" ht="15.75" customHeight="1" x14ac:dyDescent="0.25">
      <c r="A221" s="35"/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  <c r="Y221" s="35"/>
      <c r="Z221" s="35"/>
    </row>
    <row r="222" spans="1:26" ht="15.75" customHeight="1" x14ac:dyDescent="0.25">
      <c r="A222" s="35"/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</row>
    <row r="223" spans="1:26" ht="15.75" customHeight="1" x14ac:dyDescent="0.25">
      <c r="A223" s="35"/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  <c r="Y223" s="35"/>
      <c r="Z223" s="35"/>
    </row>
    <row r="224" spans="1:26" ht="15.75" customHeight="1" x14ac:dyDescent="0.25">
      <c r="A224" s="35"/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</row>
    <row r="225" spans="1:26" ht="15.75" customHeight="1" x14ac:dyDescent="0.25">
      <c r="A225" s="35"/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</row>
    <row r="226" spans="1:26" ht="15.75" customHeight="1" x14ac:dyDescent="0.25">
      <c r="A226" s="35"/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</row>
    <row r="227" spans="1:26" ht="15.75" customHeight="1" x14ac:dyDescent="0.25">
      <c r="A227" s="35"/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  <c r="Y227" s="35"/>
      <c r="Z227" s="35"/>
    </row>
    <row r="228" spans="1:26" ht="15.75" customHeight="1" x14ac:dyDescent="0.25">
      <c r="A228" s="35"/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</row>
    <row r="229" spans="1:26" ht="15.75" customHeight="1" x14ac:dyDescent="0.25">
      <c r="A229" s="35"/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35"/>
    </row>
    <row r="230" spans="1:26" ht="15.75" customHeight="1" x14ac:dyDescent="0.25">
      <c r="A230" s="35"/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</row>
    <row r="231" spans="1:26" ht="15.75" customHeight="1" x14ac:dyDescent="0.25">
      <c r="A231" s="35"/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</row>
    <row r="232" spans="1:26" ht="15.75" customHeight="1" x14ac:dyDescent="0.25">
      <c r="A232" s="35"/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</row>
    <row r="233" spans="1:26" ht="15.75" customHeight="1" x14ac:dyDescent="0.25">
      <c r="A233" s="35"/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</row>
    <row r="234" spans="1:26" ht="15.75" customHeight="1" x14ac:dyDescent="0.25">
      <c r="A234" s="35"/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  <c r="Y234" s="35"/>
      <c r="Z234" s="35"/>
    </row>
    <row r="235" spans="1:26" ht="15.75" customHeight="1" x14ac:dyDescent="0.25">
      <c r="A235" s="35"/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</row>
    <row r="236" spans="1:26" ht="15.75" customHeight="1" x14ac:dyDescent="0.25">
      <c r="A236" s="35"/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  <c r="Y236" s="35"/>
      <c r="Z236" s="35"/>
    </row>
    <row r="237" spans="1:26" ht="15.75" customHeight="1" x14ac:dyDescent="0.25">
      <c r="A237" s="35"/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R237" s="35"/>
      <c r="S237" s="35"/>
      <c r="T237" s="35"/>
      <c r="U237" s="35"/>
      <c r="V237" s="35"/>
      <c r="W237" s="35"/>
      <c r="X237" s="35"/>
      <c r="Y237" s="35"/>
      <c r="Z237" s="35"/>
    </row>
    <row r="238" spans="1:26" ht="15.75" customHeight="1" x14ac:dyDescent="0.25">
      <c r="A238" s="35"/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  <c r="R238" s="35"/>
      <c r="S238" s="35"/>
      <c r="T238" s="35"/>
      <c r="U238" s="35"/>
      <c r="V238" s="35"/>
      <c r="W238" s="35"/>
      <c r="X238" s="35"/>
      <c r="Y238" s="35"/>
      <c r="Z238" s="35"/>
    </row>
    <row r="239" spans="1:26" ht="15.75" customHeight="1" x14ac:dyDescent="0.25">
      <c r="A239" s="35"/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  <c r="Y239" s="35"/>
      <c r="Z239" s="35"/>
    </row>
    <row r="240" spans="1:26" ht="15.75" customHeight="1" x14ac:dyDescent="0.25">
      <c r="A240" s="35"/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R240" s="35"/>
      <c r="S240" s="35"/>
      <c r="T240" s="35"/>
      <c r="U240" s="35"/>
      <c r="V240" s="35"/>
      <c r="W240" s="35"/>
      <c r="X240" s="35"/>
      <c r="Y240" s="35"/>
      <c r="Z240" s="35"/>
    </row>
    <row r="241" spans="1:26" ht="15.75" customHeight="1" x14ac:dyDescent="0.25">
      <c r="A241" s="35"/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  <c r="R241" s="35"/>
      <c r="S241" s="35"/>
      <c r="T241" s="35"/>
      <c r="U241" s="35"/>
      <c r="V241" s="35"/>
      <c r="W241" s="35"/>
      <c r="X241" s="35"/>
      <c r="Y241" s="35"/>
      <c r="Z241" s="35"/>
    </row>
    <row r="242" spans="1:26" ht="15.75" customHeight="1" x14ac:dyDescent="0.25">
      <c r="A242" s="35"/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  <c r="R242" s="35"/>
      <c r="S242" s="35"/>
      <c r="T242" s="35"/>
      <c r="U242" s="35"/>
      <c r="V242" s="35"/>
      <c r="W242" s="35"/>
      <c r="X242" s="35"/>
      <c r="Y242" s="35"/>
      <c r="Z242" s="35"/>
    </row>
    <row r="243" spans="1:26" ht="15.75" customHeight="1" x14ac:dyDescent="0.25">
      <c r="A243" s="35"/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  <c r="R243" s="35"/>
      <c r="S243" s="35"/>
      <c r="T243" s="35"/>
      <c r="U243" s="35"/>
      <c r="V243" s="35"/>
      <c r="W243" s="35"/>
      <c r="X243" s="35"/>
      <c r="Y243" s="35"/>
      <c r="Z243" s="35"/>
    </row>
    <row r="244" spans="1:26" ht="15.75" customHeight="1" x14ac:dyDescent="0.25">
      <c r="A244" s="35"/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  <c r="R244" s="35"/>
      <c r="S244" s="35"/>
      <c r="T244" s="35"/>
      <c r="U244" s="35"/>
      <c r="V244" s="35"/>
      <c r="W244" s="35"/>
      <c r="X244" s="35"/>
      <c r="Y244" s="35"/>
      <c r="Z244" s="35"/>
    </row>
    <row r="245" spans="1:26" ht="15.75" customHeight="1" x14ac:dyDescent="0.25">
      <c r="A245" s="35"/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  <c r="R245" s="35"/>
      <c r="S245" s="35"/>
      <c r="T245" s="35"/>
      <c r="U245" s="35"/>
      <c r="V245" s="35"/>
      <c r="W245" s="35"/>
      <c r="X245" s="35"/>
      <c r="Y245" s="35"/>
      <c r="Z245" s="35"/>
    </row>
    <row r="246" spans="1:26" ht="15.75" customHeight="1" x14ac:dyDescent="0.25">
      <c r="A246" s="35"/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  <c r="R246" s="35"/>
      <c r="S246" s="35"/>
      <c r="T246" s="35"/>
      <c r="U246" s="35"/>
      <c r="V246" s="35"/>
      <c r="W246" s="35"/>
      <c r="X246" s="35"/>
      <c r="Y246" s="35"/>
      <c r="Z246" s="35"/>
    </row>
    <row r="247" spans="1:26" ht="15.75" customHeight="1" x14ac:dyDescent="0.25">
      <c r="A247" s="35"/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  <c r="R247" s="35"/>
      <c r="S247" s="35"/>
      <c r="T247" s="35"/>
      <c r="U247" s="35"/>
      <c r="V247" s="35"/>
      <c r="W247" s="35"/>
      <c r="X247" s="35"/>
      <c r="Y247" s="35"/>
      <c r="Z247" s="35"/>
    </row>
    <row r="248" spans="1:26" ht="15.75" customHeight="1" x14ac:dyDescent="0.25">
      <c r="A248" s="35"/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  <c r="R248" s="35"/>
      <c r="S248" s="35"/>
      <c r="T248" s="35"/>
      <c r="U248" s="35"/>
      <c r="V248" s="35"/>
      <c r="W248" s="35"/>
      <c r="X248" s="35"/>
      <c r="Y248" s="35"/>
      <c r="Z248" s="35"/>
    </row>
    <row r="249" spans="1:26" ht="15.75" customHeight="1" x14ac:dyDescent="0.25">
      <c r="A249" s="35"/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35"/>
      <c r="U249" s="35"/>
      <c r="V249" s="35"/>
      <c r="W249" s="35"/>
      <c r="X249" s="35"/>
      <c r="Y249" s="35"/>
      <c r="Z249" s="35"/>
    </row>
    <row r="250" spans="1:26" ht="15.75" customHeight="1" x14ac:dyDescent="0.25">
      <c r="A250" s="35"/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  <c r="R250" s="35"/>
      <c r="S250" s="35"/>
      <c r="T250" s="35"/>
      <c r="U250" s="35"/>
      <c r="V250" s="35"/>
      <c r="W250" s="35"/>
      <c r="X250" s="35"/>
      <c r="Y250" s="35"/>
      <c r="Z250" s="35"/>
    </row>
    <row r="251" spans="1:26" ht="15.75" customHeight="1" x14ac:dyDescent="0.25">
      <c r="A251" s="35"/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R251" s="35"/>
      <c r="S251" s="35"/>
      <c r="T251" s="35"/>
      <c r="U251" s="35"/>
      <c r="V251" s="35"/>
      <c r="W251" s="35"/>
      <c r="X251" s="35"/>
      <c r="Y251" s="35"/>
      <c r="Z251" s="35"/>
    </row>
    <row r="252" spans="1:26" ht="15.75" customHeight="1" x14ac:dyDescent="0.25">
      <c r="A252" s="35"/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  <c r="R252" s="35"/>
      <c r="S252" s="35"/>
      <c r="T252" s="35"/>
      <c r="U252" s="35"/>
      <c r="V252" s="35"/>
      <c r="W252" s="35"/>
      <c r="X252" s="35"/>
      <c r="Y252" s="35"/>
      <c r="Z252" s="35"/>
    </row>
    <row r="253" spans="1:26" ht="15.75" customHeight="1" x14ac:dyDescent="0.25">
      <c r="A253" s="35"/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  <c r="R253" s="35"/>
      <c r="S253" s="35"/>
      <c r="T253" s="35"/>
      <c r="U253" s="35"/>
      <c r="V253" s="35"/>
      <c r="W253" s="35"/>
      <c r="X253" s="35"/>
      <c r="Y253" s="35"/>
      <c r="Z253" s="35"/>
    </row>
    <row r="254" spans="1:26" ht="15.75" customHeight="1" x14ac:dyDescent="0.25">
      <c r="A254" s="35"/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R254" s="35"/>
      <c r="S254" s="35"/>
      <c r="T254" s="35"/>
      <c r="U254" s="35"/>
      <c r="V254" s="35"/>
      <c r="W254" s="35"/>
      <c r="X254" s="35"/>
      <c r="Y254" s="35"/>
      <c r="Z254" s="35"/>
    </row>
    <row r="255" spans="1:26" ht="15.75" customHeight="1" x14ac:dyDescent="0.25">
      <c r="A255" s="35"/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  <c r="R255" s="35"/>
      <c r="S255" s="35"/>
      <c r="T255" s="35"/>
      <c r="U255" s="35"/>
      <c r="V255" s="35"/>
      <c r="W255" s="35"/>
      <c r="X255" s="35"/>
      <c r="Y255" s="35"/>
      <c r="Z255" s="35"/>
    </row>
    <row r="256" spans="1:26" ht="15.75" customHeight="1" x14ac:dyDescent="0.25">
      <c r="A256" s="35"/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R256" s="35"/>
      <c r="S256" s="35"/>
      <c r="T256" s="35"/>
      <c r="U256" s="35"/>
      <c r="V256" s="35"/>
      <c r="W256" s="35"/>
      <c r="X256" s="35"/>
      <c r="Y256" s="35"/>
      <c r="Z256" s="35"/>
    </row>
    <row r="257" spans="1:26" ht="15.75" customHeight="1" x14ac:dyDescent="0.25">
      <c r="A257" s="35"/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R257" s="35"/>
      <c r="S257" s="35"/>
      <c r="T257" s="35"/>
      <c r="U257" s="35"/>
      <c r="V257" s="35"/>
      <c r="W257" s="35"/>
      <c r="X257" s="35"/>
      <c r="Y257" s="35"/>
      <c r="Z257" s="35"/>
    </row>
    <row r="258" spans="1:26" ht="15.75" customHeight="1" x14ac:dyDescent="0.25">
      <c r="A258" s="35"/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  <c r="R258" s="35"/>
      <c r="S258" s="35"/>
      <c r="T258" s="35"/>
      <c r="U258" s="35"/>
      <c r="V258" s="35"/>
      <c r="W258" s="35"/>
      <c r="X258" s="35"/>
      <c r="Y258" s="35"/>
      <c r="Z258" s="35"/>
    </row>
    <row r="259" spans="1:26" ht="15.75" customHeight="1" x14ac:dyDescent="0.25">
      <c r="A259" s="35"/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  <c r="R259" s="35"/>
      <c r="S259" s="35"/>
      <c r="T259" s="35"/>
      <c r="U259" s="35"/>
      <c r="V259" s="35"/>
      <c r="W259" s="35"/>
      <c r="X259" s="35"/>
      <c r="Y259" s="35"/>
      <c r="Z259" s="35"/>
    </row>
    <row r="260" spans="1:26" ht="15.75" customHeight="1" x14ac:dyDescent="0.25">
      <c r="A260" s="35"/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  <c r="V260" s="35"/>
      <c r="W260" s="35"/>
      <c r="X260" s="35"/>
      <c r="Y260" s="35"/>
      <c r="Z260" s="35"/>
    </row>
    <row r="261" spans="1:26" ht="15.75" customHeight="1" x14ac:dyDescent="0.25">
      <c r="A261" s="35"/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  <c r="R261" s="35"/>
      <c r="S261" s="35"/>
      <c r="T261" s="35"/>
      <c r="U261" s="35"/>
      <c r="V261" s="35"/>
      <c r="W261" s="35"/>
      <c r="X261" s="35"/>
      <c r="Y261" s="35"/>
      <c r="Z261" s="35"/>
    </row>
    <row r="262" spans="1:26" ht="15.75" customHeight="1" x14ac:dyDescent="0.25">
      <c r="A262" s="35"/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/>
      <c r="S262" s="35"/>
      <c r="T262" s="35"/>
      <c r="U262" s="35"/>
      <c r="V262" s="35"/>
      <c r="W262" s="35"/>
      <c r="X262" s="35"/>
      <c r="Y262" s="35"/>
      <c r="Z262" s="35"/>
    </row>
    <row r="263" spans="1:26" ht="15.75" customHeight="1" x14ac:dyDescent="0.25">
      <c r="A263" s="35"/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R263" s="35"/>
      <c r="S263" s="35"/>
      <c r="T263" s="35"/>
      <c r="U263" s="35"/>
      <c r="V263" s="35"/>
      <c r="W263" s="35"/>
      <c r="X263" s="35"/>
      <c r="Y263" s="35"/>
      <c r="Z263" s="35"/>
    </row>
    <row r="264" spans="1:26" ht="15.75" customHeight="1" x14ac:dyDescent="0.25">
      <c r="A264" s="35"/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35"/>
      <c r="T264" s="35"/>
      <c r="U264" s="35"/>
      <c r="V264" s="35"/>
      <c r="W264" s="35"/>
      <c r="X264" s="35"/>
      <c r="Y264" s="35"/>
      <c r="Z264" s="35"/>
    </row>
    <row r="265" spans="1:26" ht="15.75" customHeight="1" x14ac:dyDescent="0.25">
      <c r="A265" s="35"/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R265" s="35"/>
      <c r="S265" s="35"/>
      <c r="T265" s="35"/>
      <c r="U265" s="35"/>
      <c r="V265" s="35"/>
      <c r="W265" s="35"/>
      <c r="X265" s="35"/>
      <c r="Y265" s="35"/>
      <c r="Z265" s="35"/>
    </row>
    <row r="266" spans="1:26" ht="15.75" customHeight="1" x14ac:dyDescent="0.25">
      <c r="A266" s="35"/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35"/>
      <c r="T266" s="35"/>
      <c r="U266" s="35"/>
      <c r="V266" s="35"/>
      <c r="W266" s="35"/>
      <c r="X266" s="35"/>
      <c r="Y266" s="35"/>
      <c r="Z266" s="35"/>
    </row>
    <row r="267" spans="1:26" ht="15.75" customHeight="1" x14ac:dyDescent="0.25">
      <c r="A267" s="35"/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R267" s="35"/>
      <c r="S267" s="35"/>
      <c r="T267" s="35"/>
      <c r="U267" s="35"/>
      <c r="V267" s="35"/>
      <c r="W267" s="35"/>
      <c r="X267" s="35"/>
      <c r="Y267" s="35"/>
      <c r="Z267" s="35"/>
    </row>
    <row r="268" spans="1:26" ht="15.75" customHeight="1" x14ac:dyDescent="0.25">
      <c r="A268" s="35"/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R268" s="35"/>
      <c r="S268" s="35"/>
      <c r="T268" s="35"/>
      <c r="U268" s="35"/>
      <c r="V268" s="35"/>
      <c r="W268" s="35"/>
      <c r="X268" s="35"/>
      <c r="Y268" s="35"/>
      <c r="Z268" s="35"/>
    </row>
    <row r="269" spans="1:26" ht="15.75" customHeight="1" x14ac:dyDescent="0.25">
      <c r="A269" s="35"/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  <c r="R269" s="35"/>
      <c r="S269" s="35"/>
      <c r="T269" s="35"/>
      <c r="U269" s="35"/>
      <c r="V269" s="35"/>
      <c r="W269" s="35"/>
      <c r="X269" s="35"/>
      <c r="Y269" s="35"/>
      <c r="Z269" s="35"/>
    </row>
    <row r="270" spans="1:26" ht="15.75" customHeight="1" x14ac:dyDescent="0.25">
      <c r="A270" s="35"/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R270" s="35"/>
      <c r="S270" s="35"/>
      <c r="T270" s="35"/>
      <c r="U270" s="35"/>
      <c r="V270" s="35"/>
      <c r="W270" s="35"/>
      <c r="X270" s="35"/>
      <c r="Y270" s="35"/>
      <c r="Z270" s="35"/>
    </row>
    <row r="271" spans="1:26" ht="15.75" customHeight="1" x14ac:dyDescent="0.25">
      <c r="A271" s="35"/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  <c r="R271" s="35"/>
      <c r="S271" s="35"/>
      <c r="T271" s="35"/>
      <c r="U271" s="35"/>
      <c r="V271" s="35"/>
      <c r="W271" s="35"/>
      <c r="X271" s="35"/>
      <c r="Y271" s="35"/>
      <c r="Z271" s="35"/>
    </row>
    <row r="272" spans="1:26" ht="15.75" customHeight="1" x14ac:dyDescent="0.25">
      <c r="A272" s="35"/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  <c r="R272" s="35"/>
      <c r="S272" s="35"/>
      <c r="T272" s="35"/>
      <c r="U272" s="35"/>
      <c r="V272" s="35"/>
      <c r="W272" s="35"/>
      <c r="X272" s="35"/>
      <c r="Y272" s="35"/>
      <c r="Z272" s="35"/>
    </row>
    <row r="273" spans="1:26" ht="15.75" customHeight="1" x14ac:dyDescent="0.25">
      <c r="A273" s="35"/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R273" s="35"/>
      <c r="S273" s="35"/>
      <c r="T273" s="35"/>
      <c r="U273" s="35"/>
      <c r="V273" s="35"/>
      <c r="W273" s="35"/>
      <c r="X273" s="35"/>
      <c r="Y273" s="35"/>
      <c r="Z273" s="35"/>
    </row>
    <row r="274" spans="1:26" ht="15.75" customHeight="1" x14ac:dyDescent="0.25">
      <c r="A274" s="35"/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R274" s="35"/>
      <c r="S274" s="35"/>
      <c r="T274" s="35"/>
      <c r="U274" s="35"/>
      <c r="V274" s="35"/>
      <c r="W274" s="35"/>
      <c r="X274" s="35"/>
      <c r="Y274" s="35"/>
      <c r="Z274" s="35"/>
    </row>
    <row r="275" spans="1:26" ht="15.75" customHeight="1" x14ac:dyDescent="0.25">
      <c r="A275" s="35"/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  <c r="R275" s="35"/>
      <c r="S275" s="35"/>
      <c r="T275" s="35"/>
      <c r="U275" s="35"/>
      <c r="V275" s="35"/>
      <c r="W275" s="35"/>
      <c r="X275" s="35"/>
      <c r="Y275" s="35"/>
      <c r="Z275" s="35"/>
    </row>
    <row r="276" spans="1:26" ht="15.75" customHeight="1" x14ac:dyDescent="0.25">
      <c r="A276" s="35"/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R276" s="35"/>
      <c r="S276" s="35"/>
      <c r="T276" s="35"/>
      <c r="U276" s="35"/>
      <c r="V276" s="35"/>
      <c r="W276" s="35"/>
      <c r="X276" s="35"/>
      <c r="Y276" s="35"/>
      <c r="Z276" s="35"/>
    </row>
    <row r="277" spans="1:26" ht="15.75" customHeight="1" x14ac:dyDescent="0.25">
      <c r="A277" s="35"/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  <c r="R277" s="35"/>
      <c r="S277" s="35"/>
      <c r="T277" s="35"/>
      <c r="U277" s="35"/>
      <c r="V277" s="35"/>
      <c r="W277" s="35"/>
      <c r="X277" s="35"/>
      <c r="Y277" s="35"/>
      <c r="Z277" s="35"/>
    </row>
    <row r="278" spans="1:26" ht="15.75" customHeight="1" x14ac:dyDescent="0.25">
      <c r="A278" s="35"/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R278" s="35"/>
      <c r="S278" s="35"/>
      <c r="T278" s="35"/>
      <c r="U278" s="35"/>
      <c r="V278" s="35"/>
      <c r="W278" s="35"/>
      <c r="X278" s="35"/>
      <c r="Y278" s="35"/>
      <c r="Z278" s="35"/>
    </row>
    <row r="279" spans="1:26" ht="15.75" customHeight="1" x14ac:dyDescent="0.25">
      <c r="A279" s="35"/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R279" s="35"/>
      <c r="S279" s="35"/>
      <c r="T279" s="35"/>
      <c r="U279" s="35"/>
      <c r="V279" s="35"/>
      <c r="W279" s="35"/>
      <c r="X279" s="35"/>
      <c r="Y279" s="35"/>
      <c r="Z279" s="35"/>
    </row>
    <row r="280" spans="1:26" ht="15.75" customHeight="1" x14ac:dyDescent="0.25">
      <c r="A280" s="35"/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  <c r="R280" s="35"/>
      <c r="S280" s="35"/>
      <c r="T280" s="35"/>
      <c r="U280" s="35"/>
      <c r="V280" s="35"/>
      <c r="W280" s="35"/>
      <c r="X280" s="35"/>
      <c r="Y280" s="35"/>
      <c r="Z280" s="35"/>
    </row>
    <row r="281" spans="1:26" ht="15.75" customHeight="1" x14ac:dyDescent="0.25">
      <c r="A281" s="35"/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  <c r="R281" s="35"/>
      <c r="S281" s="35"/>
      <c r="T281" s="35"/>
      <c r="U281" s="35"/>
      <c r="V281" s="35"/>
      <c r="W281" s="35"/>
      <c r="X281" s="35"/>
      <c r="Y281" s="35"/>
      <c r="Z281" s="35"/>
    </row>
    <row r="282" spans="1:26" ht="15.75" customHeight="1" x14ac:dyDescent="0.25">
      <c r="A282" s="35"/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  <c r="N282" s="35"/>
      <c r="O282" s="35"/>
      <c r="P282" s="35"/>
      <c r="Q282" s="35"/>
      <c r="R282" s="35"/>
      <c r="S282" s="35"/>
      <c r="T282" s="35"/>
      <c r="U282" s="35"/>
      <c r="V282" s="35"/>
      <c r="W282" s="35"/>
      <c r="X282" s="35"/>
      <c r="Y282" s="35"/>
      <c r="Z282" s="35"/>
    </row>
    <row r="283" spans="1:26" ht="15.75" customHeight="1" x14ac:dyDescent="0.25">
      <c r="A283" s="35"/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  <c r="R283" s="35"/>
      <c r="S283" s="35"/>
      <c r="T283" s="35"/>
      <c r="U283" s="35"/>
      <c r="V283" s="35"/>
      <c r="W283" s="35"/>
      <c r="X283" s="35"/>
      <c r="Y283" s="35"/>
      <c r="Z283" s="35"/>
    </row>
    <row r="284" spans="1:26" ht="15.75" customHeight="1" x14ac:dyDescent="0.25">
      <c r="A284" s="35"/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  <c r="N284" s="35"/>
      <c r="O284" s="35"/>
      <c r="P284" s="35"/>
      <c r="Q284" s="35"/>
      <c r="R284" s="35"/>
      <c r="S284" s="35"/>
      <c r="T284" s="35"/>
      <c r="U284" s="35"/>
      <c r="V284" s="35"/>
      <c r="W284" s="35"/>
      <c r="X284" s="35"/>
      <c r="Y284" s="35"/>
      <c r="Z284" s="35"/>
    </row>
    <row r="285" spans="1:26" ht="15.75" customHeight="1" x14ac:dyDescent="0.25">
      <c r="A285" s="35"/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  <c r="R285" s="35"/>
      <c r="S285" s="35"/>
      <c r="T285" s="35"/>
      <c r="U285" s="35"/>
      <c r="V285" s="35"/>
      <c r="W285" s="35"/>
      <c r="X285" s="35"/>
      <c r="Y285" s="35"/>
      <c r="Z285" s="35"/>
    </row>
    <row r="286" spans="1:26" ht="15.75" customHeight="1" x14ac:dyDescent="0.25">
      <c r="A286" s="35"/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  <c r="N286" s="35"/>
      <c r="O286" s="35"/>
      <c r="P286" s="35"/>
      <c r="Q286" s="35"/>
      <c r="R286" s="35"/>
      <c r="S286" s="35"/>
      <c r="T286" s="35"/>
      <c r="U286" s="35"/>
      <c r="V286" s="35"/>
      <c r="W286" s="35"/>
      <c r="X286" s="35"/>
      <c r="Y286" s="35"/>
      <c r="Z286" s="35"/>
    </row>
    <row r="287" spans="1:26" ht="15.75" customHeight="1" x14ac:dyDescent="0.25">
      <c r="A287" s="35"/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5"/>
      <c r="Q287" s="35"/>
      <c r="R287" s="35"/>
      <c r="S287" s="35"/>
      <c r="T287" s="35"/>
      <c r="U287" s="35"/>
      <c r="V287" s="35"/>
      <c r="W287" s="35"/>
      <c r="X287" s="35"/>
      <c r="Y287" s="35"/>
      <c r="Z287" s="35"/>
    </row>
    <row r="288" spans="1:26" ht="15.75" customHeight="1" x14ac:dyDescent="0.25">
      <c r="A288" s="35"/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  <c r="N288" s="35"/>
      <c r="O288" s="35"/>
      <c r="P288" s="35"/>
      <c r="Q288" s="35"/>
      <c r="R288" s="35"/>
      <c r="S288" s="35"/>
      <c r="T288" s="35"/>
      <c r="U288" s="35"/>
      <c r="V288" s="35"/>
      <c r="W288" s="35"/>
      <c r="X288" s="35"/>
      <c r="Y288" s="35"/>
      <c r="Z288" s="35"/>
    </row>
    <row r="289" spans="1:26" ht="15.75" customHeight="1" x14ac:dyDescent="0.25">
      <c r="A289" s="35"/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  <c r="N289" s="35"/>
      <c r="O289" s="35"/>
      <c r="P289" s="35"/>
      <c r="Q289" s="35"/>
      <c r="R289" s="35"/>
      <c r="S289" s="35"/>
      <c r="T289" s="35"/>
      <c r="U289" s="35"/>
      <c r="V289" s="35"/>
      <c r="W289" s="35"/>
      <c r="X289" s="35"/>
      <c r="Y289" s="35"/>
      <c r="Z289" s="35"/>
    </row>
    <row r="290" spans="1:26" ht="15.75" customHeight="1" x14ac:dyDescent="0.25">
      <c r="A290" s="35"/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  <c r="R290" s="35"/>
      <c r="S290" s="35"/>
      <c r="T290" s="35"/>
      <c r="U290" s="35"/>
      <c r="V290" s="35"/>
      <c r="W290" s="35"/>
      <c r="X290" s="35"/>
      <c r="Y290" s="35"/>
      <c r="Z290" s="35"/>
    </row>
    <row r="291" spans="1:26" ht="15.75" customHeight="1" x14ac:dyDescent="0.25">
      <c r="A291" s="35"/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R291" s="35"/>
      <c r="S291" s="35"/>
      <c r="T291" s="35"/>
      <c r="U291" s="35"/>
      <c r="V291" s="35"/>
      <c r="W291" s="35"/>
      <c r="X291" s="35"/>
      <c r="Y291" s="35"/>
      <c r="Z291" s="35"/>
    </row>
    <row r="292" spans="1:26" ht="15.75" customHeight="1" x14ac:dyDescent="0.25">
      <c r="A292" s="35"/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  <c r="N292" s="35"/>
      <c r="O292" s="35"/>
      <c r="P292" s="35"/>
      <c r="Q292" s="35"/>
      <c r="R292" s="35"/>
      <c r="S292" s="35"/>
      <c r="T292" s="35"/>
      <c r="U292" s="35"/>
      <c r="V292" s="35"/>
      <c r="W292" s="35"/>
      <c r="X292" s="35"/>
      <c r="Y292" s="35"/>
      <c r="Z292" s="35"/>
    </row>
    <row r="293" spans="1:26" ht="15.75" customHeight="1" x14ac:dyDescent="0.25">
      <c r="A293" s="35"/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  <c r="R293" s="35"/>
      <c r="S293" s="35"/>
      <c r="T293" s="35"/>
      <c r="U293" s="35"/>
      <c r="V293" s="35"/>
      <c r="W293" s="35"/>
      <c r="X293" s="35"/>
      <c r="Y293" s="35"/>
      <c r="Z293" s="35"/>
    </row>
    <row r="294" spans="1:26" ht="15.75" customHeight="1" x14ac:dyDescent="0.25">
      <c r="A294" s="35"/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  <c r="N294" s="35"/>
      <c r="O294" s="35"/>
      <c r="P294" s="35"/>
      <c r="Q294" s="35"/>
      <c r="R294" s="35"/>
      <c r="S294" s="35"/>
      <c r="T294" s="35"/>
      <c r="U294" s="35"/>
      <c r="V294" s="35"/>
      <c r="W294" s="35"/>
      <c r="X294" s="35"/>
      <c r="Y294" s="35"/>
      <c r="Z294" s="35"/>
    </row>
    <row r="295" spans="1:26" ht="15.75" customHeight="1" x14ac:dyDescent="0.25">
      <c r="A295" s="35"/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  <c r="R295" s="35"/>
      <c r="S295" s="35"/>
      <c r="T295" s="35"/>
      <c r="U295" s="35"/>
      <c r="V295" s="35"/>
      <c r="W295" s="35"/>
      <c r="X295" s="35"/>
      <c r="Y295" s="35"/>
      <c r="Z295" s="35"/>
    </row>
    <row r="296" spans="1:26" ht="15.75" customHeight="1" x14ac:dyDescent="0.25">
      <c r="A296" s="35"/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  <c r="N296" s="35"/>
      <c r="O296" s="35"/>
      <c r="P296" s="35"/>
      <c r="Q296" s="35"/>
      <c r="R296" s="35"/>
      <c r="S296" s="35"/>
      <c r="T296" s="35"/>
      <c r="U296" s="35"/>
      <c r="V296" s="35"/>
      <c r="W296" s="35"/>
      <c r="X296" s="35"/>
      <c r="Y296" s="35"/>
      <c r="Z296" s="35"/>
    </row>
    <row r="297" spans="1:26" ht="15.75" customHeight="1" x14ac:dyDescent="0.25">
      <c r="A297" s="35"/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R297" s="35"/>
      <c r="S297" s="35"/>
      <c r="T297" s="35"/>
      <c r="U297" s="35"/>
      <c r="V297" s="35"/>
      <c r="W297" s="35"/>
      <c r="X297" s="35"/>
      <c r="Y297" s="35"/>
      <c r="Z297" s="35"/>
    </row>
    <row r="298" spans="1:26" ht="15.75" customHeight="1" x14ac:dyDescent="0.25">
      <c r="A298" s="35"/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  <c r="R298" s="35"/>
      <c r="S298" s="35"/>
      <c r="T298" s="35"/>
      <c r="U298" s="35"/>
      <c r="V298" s="35"/>
      <c r="W298" s="35"/>
      <c r="X298" s="35"/>
      <c r="Y298" s="35"/>
      <c r="Z298" s="35"/>
    </row>
    <row r="299" spans="1:26" ht="15.75" customHeight="1" x14ac:dyDescent="0.25">
      <c r="A299" s="35"/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  <c r="R299" s="35"/>
      <c r="S299" s="35"/>
      <c r="T299" s="35"/>
      <c r="U299" s="35"/>
      <c r="V299" s="35"/>
      <c r="W299" s="35"/>
      <c r="X299" s="35"/>
      <c r="Y299" s="35"/>
      <c r="Z299" s="35"/>
    </row>
    <row r="300" spans="1:26" ht="15.75" customHeight="1" x14ac:dyDescent="0.25">
      <c r="A300" s="35"/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  <c r="R300" s="35"/>
      <c r="S300" s="35"/>
      <c r="T300" s="35"/>
      <c r="U300" s="35"/>
      <c r="V300" s="35"/>
      <c r="W300" s="35"/>
      <c r="X300" s="35"/>
      <c r="Y300" s="35"/>
      <c r="Z300" s="35"/>
    </row>
    <row r="301" spans="1:26" ht="15.75" customHeight="1" x14ac:dyDescent="0.25">
      <c r="A301" s="35"/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R301" s="35"/>
      <c r="S301" s="35"/>
      <c r="T301" s="35"/>
      <c r="U301" s="35"/>
      <c r="V301" s="35"/>
      <c r="W301" s="35"/>
      <c r="X301" s="35"/>
      <c r="Y301" s="35"/>
      <c r="Z301" s="35"/>
    </row>
    <row r="302" spans="1:26" ht="15.75" customHeight="1" x14ac:dyDescent="0.25">
      <c r="A302" s="35"/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  <c r="N302" s="35"/>
      <c r="O302" s="35"/>
      <c r="P302" s="35"/>
      <c r="Q302" s="35"/>
      <c r="R302" s="35"/>
      <c r="S302" s="35"/>
      <c r="T302" s="35"/>
      <c r="U302" s="35"/>
      <c r="V302" s="35"/>
      <c r="W302" s="35"/>
      <c r="X302" s="35"/>
      <c r="Y302" s="35"/>
      <c r="Z302" s="35"/>
    </row>
    <row r="303" spans="1:26" ht="15.75" customHeight="1" x14ac:dyDescent="0.25">
      <c r="A303" s="35"/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  <c r="R303" s="35"/>
      <c r="S303" s="35"/>
      <c r="T303" s="35"/>
      <c r="U303" s="35"/>
      <c r="V303" s="35"/>
      <c r="W303" s="35"/>
      <c r="X303" s="35"/>
      <c r="Y303" s="35"/>
      <c r="Z303" s="35"/>
    </row>
    <row r="304" spans="1:26" ht="15.75" customHeight="1" x14ac:dyDescent="0.25">
      <c r="A304" s="35"/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  <c r="R304" s="35"/>
      <c r="S304" s="35"/>
      <c r="T304" s="35"/>
      <c r="U304" s="35"/>
      <c r="V304" s="35"/>
      <c r="W304" s="35"/>
      <c r="X304" s="35"/>
      <c r="Y304" s="35"/>
      <c r="Z304" s="35"/>
    </row>
    <row r="305" spans="1:26" ht="15.75" customHeight="1" x14ac:dyDescent="0.25">
      <c r="A305" s="35"/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5"/>
      <c r="R305" s="35"/>
      <c r="S305" s="35"/>
      <c r="T305" s="35"/>
      <c r="U305" s="35"/>
      <c r="V305" s="35"/>
      <c r="W305" s="35"/>
      <c r="X305" s="35"/>
      <c r="Y305" s="35"/>
      <c r="Z305" s="35"/>
    </row>
    <row r="306" spans="1:26" ht="15.75" customHeight="1" x14ac:dyDescent="0.25">
      <c r="A306" s="35"/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  <c r="N306" s="35"/>
      <c r="O306" s="35"/>
      <c r="P306" s="35"/>
      <c r="Q306" s="35"/>
      <c r="R306" s="35"/>
      <c r="S306" s="35"/>
      <c r="T306" s="35"/>
      <c r="U306" s="35"/>
      <c r="V306" s="35"/>
      <c r="W306" s="35"/>
      <c r="X306" s="35"/>
      <c r="Y306" s="35"/>
      <c r="Z306" s="35"/>
    </row>
    <row r="307" spans="1:26" ht="15.75" customHeight="1" x14ac:dyDescent="0.25">
      <c r="A307" s="35"/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  <c r="R307" s="35"/>
      <c r="S307" s="35"/>
      <c r="T307" s="35"/>
      <c r="U307" s="35"/>
      <c r="V307" s="35"/>
      <c r="W307" s="35"/>
      <c r="X307" s="35"/>
      <c r="Y307" s="35"/>
      <c r="Z307" s="35"/>
    </row>
    <row r="308" spans="1:26" ht="15.75" customHeight="1" x14ac:dyDescent="0.25">
      <c r="A308" s="35"/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  <c r="N308" s="35"/>
      <c r="O308" s="35"/>
      <c r="P308" s="35"/>
      <c r="Q308" s="35"/>
      <c r="R308" s="35"/>
      <c r="S308" s="35"/>
      <c r="T308" s="35"/>
      <c r="U308" s="35"/>
      <c r="V308" s="35"/>
      <c r="W308" s="35"/>
      <c r="X308" s="35"/>
      <c r="Y308" s="35"/>
      <c r="Z308" s="35"/>
    </row>
    <row r="309" spans="1:26" ht="15.75" customHeight="1" x14ac:dyDescent="0.25"/>
    <row r="310" spans="1:26" ht="15.75" customHeight="1" x14ac:dyDescent="0.25"/>
    <row r="311" spans="1:26" ht="15.75" customHeight="1" x14ac:dyDescent="0.25"/>
    <row r="312" spans="1:26" ht="15.75" customHeight="1" x14ac:dyDescent="0.25"/>
    <row r="313" spans="1:26" ht="15.75" customHeight="1" x14ac:dyDescent="0.25"/>
    <row r="314" spans="1:26" ht="15.75" customHeight="1" x14ac:dyDescent="0.25"/>
    <row r="315" spans="1:26" ht="15.75" customHeight="1" x14ac:dyDescent="0.25"/>
    <row r="316" spans="1:26" ht="15.75" customHeight="1" x14ac:dyDescent="0.25"/>
    <row r="317" spans="1:26" ht="15.75" customHeight="1" x14ac:dyDescent="0.25"/>
    <row r="318" spans="1:26" ht="15.75" customHeight="1" x14ac:dyDescent="0.25"/>
    <row r="319" spans="1:26" ht="15.75" customHeight="1" x14ac:dyDescent="0.25"/>
    <row r="320" spans="1:26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  <row r="1018" ht="15.75" customHeight="1" x14ac:dyDescent="0.25"/>
    <row r="1019" ht="15.75" customHeight="1" x14ac:dyDescent="0.25"/>
    <row r="1020" ht="15.75" customHeight="1" x14ac:dyDescent="0.25"/>
    <row r="1021" ht="15.75" customHeight="1" x14ac:dyDescent="0.25"/>
    <row r="1022" ht="15.75" customHeight="1" x14ac:dyDescent="0.25"/>
    <row r="1023" ht="15.75" customHeight="1" x14ac:dyDescent="0.25"/>
    <row r="1024" ht="15.75" customHeight="1" x14ac:dyDescent="0.25"/>
    <row r="1025" ht="15.75" customHeight="1" x14ac:dyDescent="0.25"/>
    <row r="1026" ht="15.75" customHeight="1" x14ac:dyDescent="0.25"/>
    <row r="1027" ht="15.75" customHeight="1" x14ac:dyDescent="0.25"/>
    <row r="1028" ht="15.75" customHeight="1" x14ac:dyDescent="0.25"/>
    <row r="1029" ht="15.75" customHeight="1" x14ac:dyDescent="0.25"/>
    <row r="1030" ht="15.75" customHeight="1" x14ac:dyDescent="0.25"/>
    <row r="1031" ht="15.75" customHeight="1" x14ac:dyDescent="0.25"/>
    <row r="1032" ht="15.75" customHeight="1" x14ac:dyDescent="0.25"/>
    <row r="1033" ht="15.75" customHeight="1" x14ac:dyDescent="0.25"/>
    <row r="1034" ht="15.75" customHeight="1" x14ac:dyDescent="0.25"/>
    <row r="1035" ht="15.75" customHeight="1" x14ac:dyDescent="0.25"/>
  </sheetData>
  <mergeCells count="86"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B100:C100"/>
    <mergeCell ref="I100:J100"/>
    <mergeCell ref="I101:J101"/>
    <mergeCell ref="A108:F108"/>
    <mergeCell ref="A109:F109"/>
    <mergeCell ref="B101:C101"/>
    <mergeCell ref="B102:C102"/>
    <mergeCell ref="B103:C103"/>
    <mergeCell ref="B104:C104"/>
    <mergeCell ref="B105:C105"/>
    <mergeCell ref="A106:F106"/>
    <mergeCell ref="A107:F107"/>
    <mergeCell ref="A1:G1"/>
    <mergeCell ref="A2:G2"/>
    <mergeCell ref="A29:F29"/>
    <mergeCell ref="A30:F30"/>
    <mergeCell ref="A31:F31"/>
    <mergeCell ref="A32:F32"/>
    <mergeCell ref="A33:G33"/>
    <mergeCell ref="A34:G34"/>
    <mergeCell ref="A35:G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I46:J46"/>
    <mergeCell ref="B47:C47"/>
    <mergeCell ref="B48:C48"/>
    <mergeCell ref="B49:C49"/>
    <mergeCell ref="B50:C50"/>
    <mergeCell ref="B51:C51"/>
    <mergeCell ref="A52:F52"/>
    <mergeCell ref="A53:F53"/>
    <mergeCell ref="A54:F54"/>
    <mergeCell ref="A55:F55"/>
    <mergeCell ref="A56:G56"/>
    <mergeCell ref="A57:G57"/>
    <mergeCell ref="B58:C58"/>
    <mergeCell ref="B59:C59"/>
    <mergeCell ref="B60:C60"/>
    <mergeCell ref="B61:C61"/>
    <mergeCell ref="B62:C62"/>
    <mergeCell ref="B63:C63"/>
    <mergeCell ref="B64:C64"/>
    <mergeCell ref="B65:C65"/>
    <mergeCell ref="B71:C71"/>
    <mergeCell ref="B72:C72"/>
    <mergeCell ref="B73:C73"/>
    <mergeCell ref="B74:C74"/>
    <mergeCell ref="B66:C66"/>
    <mergeCell ref="B67:C67"/>
    <mergeCell ref="B68:C68"/>
    <mergeCell ref="B69:C69"/>
    <mergeCell ref="B70:C70"/>
  </mergeCells>
  <printOptions horizontalCentered="1"/>
  <pageMargins left="0.25" right="0.25" top="0.75" bottom="0.75" header="0" footer="0"/>
  <pageSetup paperSize="9" fitToHeight="0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1000"/>
  <sheetViews>
    <sheetView tabSelected="1" workbookViewId="0">
      <selection activeCell="I17" sqref="I17"/>
    </sheetView>
  </sheetViews>
  <sheetFormatPr defaultColWidth="12.59765625" defaultRowHeight="15" customHeight="1" x14ac:dyDescent="0.25"/>
  <cols>
    <col min="1" max="1" width="4.3984375" customWidth="1"/>
    <col min="2" max="2" width="43.69921875" customWidth="1"/>
    <col min="3" max="5" width="9.5" customWidth="1"/>
    <col min="6" max="25" width="7.69921875" customWidth="1"/>
  </cols>
  <sheetData>
    <row r="1" spans="1:26" ht="14.4" x14ac:dyDescent="0.3">
      <c r="A1" s="89" t="s">
        <v>247</v>
      </c>
      <c r="B1" s="58"/>
      <c r="C1" s="58"/>
      <c r="D1" s="58"/>
      <c r="E1" s="59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</row>
    <row r="2" spans="1:26" ht="28.8" x14ac:dyDescent="0.3">
      <c r="A2" s="38" t="s">
        <v>129</v>
      </c>
      <c r="B2" s="38" t="s">
        <v>248</v>
      </c>
      <c r="C2" s="38" t="s">
        <v>249</v>
      </c>
      <c r="D2" s="37" t="s">
        <v>171</v>
      </c>
      <c r="E2" s="38" t="s">
        <v>172</v>
      </c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</row>
    <row r="3" spans="1:26" ht="28.8" x14ac:dyDescent="0.3">
      <c r="A3" s="3">
        <v>1</v>
      </c>
      <c r="B3" s="39" t="s">
        <v>250</v>
      </c>
      <c r="C3" s="3">
        <v>12</v>
      </c>
      <c r="D3" s="41">
        <v>0</v>
      </c>
      <c r="E3" s="54">
        <f t="shared" ref="E3:E7" si="0">C3*D3</f>
        <v>0</v>
      </c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</row>
    <row r="4" spans="1:26" ht="14.4" x14ac:dyDescent="0.3">
      <c r="A4" s="3">
        <v>2</v>
      </c>
      <c r="B4" s="39" t="s">
        <v>251</v>
      </c>
      <c r="C4" s="3">
        <v>36</v>
      </c>
      <c r="D4" s="41">
        <v>0</v>
      </c>
      <c r="E4" s="54">
        <f t="shared" si="0"/>
        <v>0</v>
      </c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</row>
    <row r="5" spans="1:26" ht="14.4" x14ac:dyDescent="0.3">
      <c r="A5" s="3">
        <v>3</v>
      </c>
      <c r="B5" s="39" t="s">
        <v>252</v>
      </c>
      <c r="C5" s="3">
        <v>36</v>
      </c>
      <c r="D5" s="41">
        <v>0</v>
      </c>
      <c r="E5" s="54">
        <f t="shared" si="0"/>
        <v>0</v>
      </c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</row>
    <row r="6" spans="1:26" ht="14.4" x14ac:dyDescent="0.3">
      <c r="A6" s="3">
        <v>4</v>
      </c>
      <c r="B6" s="39" t="s">
        <v>253</v>
      </c>
      <c r="C6" s="3">
        <v>36</v>
      </c>
      <c r="D6" s="41">
        <v>0</v>
      </c>
      <c r="E6" s="54">
        <f t="shared" si="0"/>
        <v>0</v>
      </c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</row>
    <row r="7" spans="1:26" ht="14.4" x14ac:dyDescent="0.3">
      <c r="A7" s="3">
        <v>5</v>
      </c>
      <c r="B7" s="39" t="s">
        <v>254</v>
      </c>
      <c r="C7" s="3">
        <v>36</v>
      </c>
      <c r="D7" s="41">
        <v>0</v>
      </c>
      <c r="E7" s="54">
        <f t="shared" si="0"/>
        <v>0</v>
      </c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  <c r="Z7" s="53"/>
    </row>
    <row r="8" spans="1:26" ht="14.4" x14ac:dyDescent="0.3">
      <c r="A8" s="91" t="s">
        <v>163</v>
      </c>
      <c r="B8" s="58"/>
      <c r="C8" s="58"/>
      <c r="D8" s="59"/>
      <c r="E8" s="47">
        <f>SUM(E3:E7)</f>
        <v>0</v>
      </c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</row>
    <row r="9" spans="1:26" ht="14.4" x14ac:dyDescent="0.3">
      <c r="A9" s="91" t="s">
        <v>255</v>
      </c>
      <c r="B9" s="58"/>
      <c r="C9" s="58"/>
      <c r="D9" s="59"/>
      <c r="E9" s="3">
        <f>E8/12</f>
        <v>0</v>
      </c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</row>
    <row r="10" spans="1:26" ht="14.4" x14ac:dyDescent="0.3">
      <c r="A10" s="91" t="s">
        <v>165</v>
      </c>
      <c r="B10" s="58"/>
      <c r="C10" s="58"/>
      <c r="D10" s="59"/>
      <c r="E10" s="55">
        <v>12</v>
      </c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</row>
    <row r="11" spans="1:26" ht="14.4" x14ac:dyDescent="0.3">
      <c r="A11" s="57" t="s">
        <v>256</v>
      </c>
      <c r="B11" s="58"/>
      <c r="C11" s="58"/>
      <c r="D11" s="59"/>
      <c r="E11" s="56">
        <f>E9/E10</f>
        <v>0</v>
      </c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</row>
    <row r="12" spans="1:26" ht="16.2" x14ac:dyDescent="0.45">
      <c r="A12" s="53"/>
      <c r="B12" s="53"/>
      <c r="C12" s="53"/>
      <c r="D12" s="53"/>
      <c r="E12" s="48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</row>
    <row r="13" spans="1:26" ht="14.4" x14ac:dyDescent="0.3">
      <c r="A13" s="53"/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3"/>
      <c r="X13" s="53"/>
      <c r="Y13" s="53"/>
      <c r="Z13" s="53"/>
    </row>
    <row r="14" spans="1:26" ht="14.4" x14ac:dyDescent="0.3">
      <c r="A14" s="53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  <c r="V14" s="53"/>
      <c r="W14" s="53"/>
      <c r="X14" s="53"/>
      <c r="Y14" s="53"/>
      <c r="Z14" s="53"/>
    </row>
    <row r="15" spans="1:26" ht="14.4" x14ac:dyDescent="0.3">
      <c r="A15" s="53"/>
      <c r="B15" s="53"/>
      <c r="C15" s="53"/>
      <c r="D15" s="53"/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3"/>
      <c r="Q15" s="53"/>
      <c r="R15" s="53"/>
      <c r="S15" s="53"/>
      <c r="T15" s="53"/>
      <c r="U15" s="53"/>
      <c r="V15" s="53"/>
      <c r="W15" s="53"/>
      <c r="X15" s="53"/>
      <c r="Y15" s="53"/>
      <c r="Z15" s="53"/>
    </row>
    <row r="16" spans="1:26" ht="14.4" x14ac:dyDescent="0.3">
      <c r="A16" s="53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  <c r="V16" s="53"/>
      <c r="W16" s="53"/>
      <c r="X16" s="53"/>
      <c r="Y16" s="53"/>
      <c r="Z16" s="53"/>
    </row>
    <row r="17" spans="1:26" ht="14.4" x14ac:dyDescent="0.3">
      <c r="A17" s="53"/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</row>
    <row r="18" spans="1:26" ht="14.4" x14ac:dyDescent="0.3">
      <c r="A18" s="53"/>
      <c r="B18" s="53"/>
      <c r="C18" s="53"/>
      <c r="D18" s="53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</row>
    <row r="19" spans="1:26" ht="14.4" x14ac:dyDescent="0.3">
      <c r="A19" s="53"/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  <c r="Y19" s="53"/>
      <c r="Z19" s="53"/>
    </row>
    <row r="20" spans="1:26" ht="14.4" x14ac:dyDescent="0.3">
      <c r="A20" s="53"/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  <c r="Y20" s="53"/>
      <c r="Z20" s="53"/>
    </row>
    <row r="21" spans="1:26" ht="15.75" customHeight="1" x14ac:dyDescent="0.3">
      <c r="A21" s="53"/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ht="15.75" customHeight="1" x14ac:dyDescent="0.3">
      <c r="A22" s="53"/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ht="15.75" customHeight="1" x14ac:dyDescent="0.3">
      <c r="A23" s="53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ht="15.75" customHeight="1" x14ac:dyDescent="0.3">
      <c r="A24" s="53"/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ht="15.75" customHeight="1" x14ac:dyDescent="0.3">
      <c r="A25" s="53"/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ht="15.75" customHeight="1" x14ac:dyDescent="0.3">
      <c r="A26" s="53"/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ht="15.75" customHeight="1" x14ac:dyDescent="0.3">
      <c r="A27" s="53"/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ht="15.75" customHeight="1" x14ac:dyDescent="0.3">
      <c r="A28" s="53"/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ht="15.75" customHeight="1" x14ac:dyDescent="0.3">
      <c r="A29" s="53"/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</row>
    <row r="30" spans="1:26" ht="15.75" customHeight="1" x14ac:dyDescent="0.3">
      <c r="A30" s="53"/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</row>
    <row r="31" spans="1:26" ht="15.75" customHeight="1" x14ac:dyDescent="0.3">
      <c r="A31" s="53"/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</row>
    <row r="32" spans="1:26" ht="15.75" customHeight="1" x14ac:dyDescent="0.3">
      <c r="A32" s="53"/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</row>
    <row r="33" spans="1:26" ht="15.75" customHeight="1" x14ac:dyDescent="0.3">
      <c r="A33" s="53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</row>
    <row r="34" spans="1:26" ht="15.75" customHeight="1" x14ac:dyDescent="0.3">
      <c r="A34" s="53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</row>
    <row r="35" spans="1:26" ht="15.75" customHeight="1" x14ac:dyDescent="0.3">
      <c r="A35" s="53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</row>
    <row r="36" spans="1:26" ht="15.75" customHeight="1" x14ac:dyDescent="0.3">
      <c r="A36" s="53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</row>
    <row r="37" spans="1:26" ht="15.75" customHeight="1" x14ac:dyDescent="0.3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</row>
    <row r="38" spans="1:26" ht="15.75" customHeight="1" x14ac:dyDescent="0.3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</row>
    <row r="39" spans="1:26" ht="15.75" customHeight="1" x14ac:dyDescent="0.3">
      <c r="A39" s="53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</row>
    <row r="40" spans="1:26" ht="15.75" customHeight="1" x14ac:dyDescent="0.3">
      <c r="A40" s="53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</row>
    <row r="41" spans="1:26" ht="15.75" customHeight="1" x14ac:dyDescent="0.3">
      <c r="A41" s="53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</row>
    <row r="42" spans="1:26" ht="15.75" customHeight="1" x14ac:dyDescent="0.3">
      <c r="A42" s="53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</row>
    <row r="43" spans="1:26" ht="15.75" customHeight="1" x14ac:dyDescent="0.3">
      <c r="A43" s="53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</row>
    <row r="44" spans="1:26" ht="15.75" customHeight="1" x14ac:dyDescent="0.3">
      <c r="A44" s="53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</row>
    <row r="45" spans="1:26" ht="15.75" customHeight="1" x14ac:dyDescent="0.3">
      <c r="A45" s="53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</row>
    <row r="46" spans="1:26" ht="15.75" customHeight="1" x14ac:dyDescent="0.3">
      <c r="A46" s="53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</row>
    <row r="47" spans="1:26" ht="15.75" customHeight="1" x14ac:dyDescent="0.3">
      <c r="A47" s="53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</row>
    <row r="48" spans="1:26" ht="15.75" customHeight="1" x14ac:dyDescent="0.3">
      <c r="A48" s="53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</row>
    <row r="49" spans="1:26" ht="15.75" customHeight="1" x14ac:dyDescent="0.3">
      <c r="A49" s="53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</row>
    <row r="50" spans="1:26" ht="15.75" customHeight="1" x14ac:dyDescent="0.3">
      <c r="A50" s="53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</row>
    <row r="51" spans="1:26" ht="15.75" customHeight="1" x14ac:dyDescent="0.3">
      <c r="A51" s="53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</row>
    <row r="52" spans="1:26" ht="15.75" customHeight="1" x14ac:dyDescent="0.3">
      <c r="A52" s="53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</row>
    <row r="53" spans="1:26" ht="15.75" customHeight="1" x14ac:dyDescent="0.3">
      <c r="A53" s="53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  <c r="U53" s="53"/>
      <c r="V53" s="53"/>
      <c r="W53" s="53"/>
      <c r="X53" s="53"/>
      <c r="Y53" s="53"/>
      <c r="Z53" s="53"/>
    </row>
    <row r="54" spans="1:26" ht="15.75" customHeight="1" x14ac:dyDescent="0.3">
      <c r="A54" s="53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  <c r="R54" s="53"/>
      <c r="S54" s="53"/>
      <c r="T54" s="53"/>
      <c r="U54" s="53"/>
      <c r="V54" s="53"/>
      <c r="W54" s="53"/>
      <c r="X54" s="53"/>
      <c r="Y54" s="53"/>
      <c r="Z54" s="53"/>
    </row>
    <row r="55" spans="1:26" ht="15.75" customHeight="1" x14ac:dyDescent="0.3">
      <c r="A55" s="53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 s="53"/>
      <c r="R55" s="53"/>
      <c r="S55" s="53"/>
      <c r="T55" s="53"/>
      <c r="U55" s="53"/>
      <c r="V55" s="53"/>
      <c r="W55" s="53"/>
      <c r="X55" s="53"/>
      <c r="Y55" s="53"/>
      <c r="Z55" s="53"/>
    </row>
    <row r="56" spans="1:26" ht="15.75" customHeight="1" x14ac:dyDescent="0.3">
      <c r="A56" s="53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 s="53"/>
      <c r="R56" s="53"/>
      <c r="S56" s="53"/>
      <c r="T56" s="53"/>
      <c r="U56" s="53"/>
      <c r="V56" s="53"/>
      <c r="W56" s="53"/>
      <c r="X56" s="53"/>
      <c r="Y56" s="53"/>
      <c r="Z56" s="53"/>
    </row>
    <row r="57" spans="1:26" ht="15.75" customHeight="1" x14ac:dyDescent="0.3">
      <c r="A57" s="53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/>
      <c r="T57" s="53"/>
      <c r="U57" s="53"/>
      <c r="V57" s="53"/>
      <c r="W57" s="53"/>
      <c r="X57" s="53"/>
      <c r="Y57" s="53"/>
      <c r="Z57" s="53"/>
    </row>
    <row r="58" spans="1:26" ht="15.75" customHeight="1" x14ac:dyDescent="0.3">
      <c r="A58" s="53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/>
      <c r="T58" s="53"/>
      <c r="U58" s="53"/>
      <c r="V58" s="53"/>
      <c r="W58" s="53"/>
      <c r="X58" s="53"/>
      <c r="Y58" s="53"/>
      <c r="Z58" s="53"/>
    </row>
    <row r="59" spans="1:26" ht="15.75" customHeight="1" x14ac:dyDescent="0.3">
      <c r="A59" s="53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</row>
    <row r="60" spans="1:26" ht="15.75" customHeight="1" x14ac:dyDescent="0.3">
      <c r="A60" s="53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</row>
    <row r="61" spans="1:26" ht="15.75" customHeight="1" x14ac:dyDescent="0.3">
      <c r="A61" s="53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</row>
    <row r="62" spans="1:26" ht="15.75" customHeight="1" x14ac:dyDescent="0.3">
      <c r="A62" s="53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</row>
    <row r="63" spans="1:26" ht="15.75" customHeight="1" x14ac:dyDescent="0.3">
      <c r="A63" s="53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 s="53"/>
      <c r="R63" s="53"/>
      <c r="S63" s="53"/>
      <c r="T63" s="53"/>
      <c r="U63" s="53"/>
      <c r="V63" s="53"/>
      <c r="W63" s="53"/>
      <c r="X63" s="53"/>
      <c r="Y63" s="53"/>
      <c r="Z63" s="53"/>
    </row>
    <row r="64" spans="1:26" ht="15.75" customHeight="1" x14ac:dyDescent="0.3">
      <c r="A64" s="53"/>
      <c r="B64" s="53"/>
      <c r="C64" s="53"/>
      <c r="D64" s="53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/>
      <c r="X64" s="53"/>
      <c r="Y64" s="53"/>
      <c r="Z64" s="53"/>
    </row>
    <row r="65" spans="1:26" ht="15.75" customHeight="1" x14ac:dyDescent="0.3">
      <c r="A65" s="53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</row>
    <row r="66" spans="1:26" ht="15.75" customHeight="1" x14ac:dyDescent="0.3">
      <c r="A66" s="53"/>
      <c r="B66" s="53"/>
      <c r="C66" s="53"/>
      <c r="D66" s="53"/>
      <c r="E66" s="53"/>
      <c r="F66" s="53"/>
      <c r="G66" s="53"/>
      <c r="H66" s="53"/>
      <c r="I66" s="53"/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3"/>
      <c r="Y66" s="53"/>
      <c r="Z66" s="53"/>
    </row>
    <row r="67" spans="1:26" ht="15.75" customHeight="1" x14ac:dyDescent="0.3">
      <c r="A67" s="53"/>
      <c r="B67" s="53"/>
      <c r="C67" s="53"/>
      <c r="D67" s="53"/>
      <c r="E67" s="53"/>
      <c r="F67" s="53"/>
      <c r="G67" s="53"/>
      <c r="H67" s="53"/>
      <c r="I67" s="53"/>
      <c r="J67" s="53"/>
      <c r="K67" s="53"/>
      <c r="L67" s="53"/>
      <c r="M67" s="53"/>
      <c r="N67" s="53"/>
      <c r="O67" s="53"/>
      <c r="P67" s="53"/>
      <c r="Q67" s="53"/>
      <c r="R67" s="53"/>
      <c r="S67" s="53"/>
      <c r="T67" s="53"/>
      <c r="U67" s="53"/>
      <c r="V67" s="53"/>
      <c r="W67" s="53"/>
      <c r="X67" s="53"/>
      <c r="Y67" s="53"/>
      <c r="Z67" s="53"/>
    </row>
    <row r="68" spans="1:26" ht="15.75" customHeight="1" x14ac:dyDescent="0.3">
      <c r="A68" s="53"/>
      <c r="B68" s="53"/>
      <c r="C68" s="53"/>
      <c r="D68" s="53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/>
      <c r="P68" s="53"/>
      <c r="Q68" s="53"/>
      <c r="R68" s="53"/>
      <c r="S68" s="53"/>
      <c r="T68" s="53"/>
      <c r="U68" s="53"/>
      <c r="V68" s="53"/>
      <c r="W68" s="53"/>
      <c r="X68" s="53"/>
      <c r="Y68" s="53"/>
      <c r="Z68" s="53"/>
    </row>
    <row r="69" spans="1:26" ht="15.75" customHeight="1" x14ac:dyDescent="0.3">
      <c r="A69" s="53"/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</row>
    <row r="70" spans="1:26" ht="15.75" customHeight="1" x14ac:dyDescent="0.3">
      <c r="A70" s="53"/>
      <c r="B70" s="53"/>
      <c r="C70" s="53"/>
      <c r="D70" s="53"/>
      <c r="E70" s="53"/>
      <c r="F70" s="53"/>
      <c r="G70" s="53"/>
      <c r="H70" s="53"/>
      <c r="I70" s="53"/>
      <c r="J70" s="53"/>
      <c r="K70" s="53"/>
      <c r="L70" s="53"/>
      <c r="M70" s="53"/>
      <c r="N70" s="53"/>
      <c r="O70" s="53"/>
      <c r="P70" s="53"/>
      <c r="Q70" s="53"/>
      <c r="R70" s="53"/>
      <c r="S70" s="53"/>
      <c r="T70" s="53"/>
      <c r="U70" s="53"/>
      <c r="V70" s="53"/>
      <c r="W70" s="53"/>
      <c r="X70" s="53"/>
      <c r="Y70" s="53"/>
      <c r="Z70" s="53"/>
    </row>
    <row r="71" spans="1:26" ht="15.75" customHeight="1" x14ac:dyDescent="0.3">
      <c r="A71" s="53"/>
      <c r="B71" s="53"/>
      <c r="C71" s="53"/>
      <c r="D71" s="53"/>
      <c r="E71" s="53"/>
      <c r="F71" s="53"/>
      <c r="G71" s="53"/>
      <c r="H71" s="53"/>
      <c r="I71" s="53"/>
      <c r="J71" s="53"/>
      <c r="K71" s="53"/>
      <c r="L71" s="53"/>
      <c r="M71" s="53"/>
      <c r="N71" s="53"/>
      <c r="O71" s="53"/>
      <c r="P71" s="53"/>
      <c r="Q71" s="53"/>
      <c r="R71" s="53"/>
      <c r="S71" s="53"/>
      <c r="T71" s="53"/>
      <c r="U71" s="53"/>
      <c r="V71" s="53"/>
      <c r="W71" s="53"/>
      <c r="X71" s="53"/>
      <c r="Y71" s="53"/>
      <c r="Z71" s="53"/>
    </row>
    <row r="72" spans="1:26" ht="15.75" customHeight="1" x14ac:dyDescent="0.3">
      <c r="A72" s="53"/>
      <c r="B72" s="53"/>
      <c r="C72" s="53"/>
      <c r="D72" s="53"/>
      <c r="E72" s="53"/>
      <c r="F72" s="53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53"/>
      <c r="X72" s="53"/>
      <c r="Y72" s="53"/>
      <c r="Z72" s="53"/>
    </row>
    <row r="73" spans="1:26" ht="15.75" customHeight="1" x14ac:dyDescent="0.3">
      <c r="A73" s="5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</row>
    <row r="74" spans="1:26" ht="15.75" customHeight="1" x14ac:dyDescent="0.3">
      <c r="A74" s="53"/>
      <c r="B74" s="53"/>
      <c r="C74" s="53"/>
      <c r="D74" s="53"/>
      <c r="E74" s="53"/>
      <c r="F74" s="53"/>
      <c r="G74" s="53"/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/>
      <c r="V74" s="53"/>
      <c r="W74" s="53"/>
      <c r="X74" s="53"/>
      <c r="Y74" s="53"/>
      <c r="Z74" s="53"/>
    </row>
    <row r="75" spans="1:26" ht="15.75" customHeight="1" x14ac:dyDescent="0.3">
      <c r="A75" s="53"/>
      <c r="B75" s="53"/>
      <c r="C75" s="53"/>
      <c r="D75" s="53"/>
      <c r="E75" s="53"/>
      <c r="F75" s="53"/>
      <c r="G75" s="53"/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/>
      <c r="V75" s="53"/>
      <c r="W75" s="53"/>
      <c r="X75" s="53"/>
      <c r="Y75" s="53"/>
      <c r="Z75" s="53"/>
    </row>
    <row r="76" spans="1:26" ht="15.75" customHeight="1" x14ac:dyDescent="0.3">
      <c r="A76" s="53"/>
      <c r="B76" s="53"/>
      <c r="C76" s="53"/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/>
      <c r="V76" s="53"/>
      <c r="W76" s="53"/>
      <c r="X76" s="53"/>
      <c r="Y76" s="53"/>
      <c r="Z76" s="53"/>
    </row>
    <row r="77" spans="1:26" ht="15.75" customHeight="1" x14ac:dyDescent="0.3">
      <c r="A77" s="53"/>
      <c r="B77" s="53"/>
      <c r="C77" s="53"/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/>
      <c r="V77" s="53"/>
      <c r="W77" s="53"/>
      <c r="X77" s="53"/>
      <c r="Y77" s="53"/>
      <c r="Z77" s="53"/>
    </row>
    <row r="78" spans="1:26" ht="15.75" customHeight="1" x14ac:dyDescent="0.3">
      <c r="A78" s="53"/>
      <c r="B78" s="53"/>
      <c r="C78" s="53"/>
      <c r="D78" s="53"/>
      <c r="E78" s="53"/>
      <c r="F78" s="53"/>
      <c r="G78" s="53"/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/>
      <c r="V78" s="53"/>
      <c r="W78" s="53"/>
      <c r="X78" s="53"/>
      <c r="Y78" s="53"/>
      <c r="Z78" s="53"/>
    </row>
    <row r="79" spans="1:26" ht="15.75" customHeight="1" x14ac:dyDescent="0.3">
      <c r="A79" s="53"/>
      <c r="B79" s="53"/>
      <c r="C79" s="53"/>
      <c r="D79" s="53"/>
      <c r="E79" s="53"/>
      <c r="F79" s="53"/>
      <c r="G79" s="53"/>
      <c r="H79" s="53"/>
      <c r="I79" s="53"/>
      <c r="J79" s="53"/>
      <c r="K79" s="53"/>
      <c r="L79" s="53"/>
      <c r="M79" s="53"/>
      <c r="N79" s="53"/>
      <c r="O79" s="53"/>
      <c r="P79" s="53"/>
      <c r="Q79" s="53"/>
      <c r="R79" s="53"/>
      <c r="S79" s="53"/>
      <c r="T79" s="53"/>
      <c r="U79" s="53"/>
      <c r="V79" s="53"/>
      <c r="W79" s="53"/>
      <c r="X79" s="53"/>
      <c r="Y79" s="53"/>
      <c r="Z79" s="53"/>
    </row>
    <row r="80" spans="1:26" ht="15.75" customHeight="1" x14ac:dyDescent="0.3">
      <c r="A80" s="53"/>
      <c r="B80" s="53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3"/>
      <c r="Z80" s="53"/>
    </row>
    <row r="81" spans="1:26" ht="15.75" customHeight="1" x14ac:dyDescent="0.3">
      <c r="A81" s="53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</row>
    <row r="82" spans="1:26" ht="15.75" customHeight="1" x14ac:dyDescent="0.3">
      <c r="A82" s="53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53"/>
      <c r="Z82" s="53"/>
    </row>
    <row r="83" spans="1:26" ht="15.75" customHeight="1" x14ac:dyDescent="0.3">
      <c r="A83" s="53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3"/>
      <c r="Q83" s="53"/>
      <c r="R83" s="53"/>
      <c r="S83" s="53"/>
      <c r="T83" s="53"/>
      <c r="U83" s="53"/>
      <c r="V83" s="53"/>
      <c r="W83" s="53"/>
      <c r="X83" s="53"/>
      <c r="Y83" s="53"/>
      <c r="Z83" s="53"/>
    </row>
    <row r="84" spans="1:26" ht="15.75" customHeight="1" x14ac:dyDescent="0.3">
      <c r="A84" s="53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53"/>
      <c r="U84" s="53"/>
      <c r="V84" s="53"/>
      <c r="W84" s="53"/>
      <c r="X84" s="53"/>
      <c r="Y84" s="53"/>
      <c r="Z84" s="53"/>
    </row>
    <row r="85" spans="1:26" ht="15.75" customHeight="1" x14ac:dyDescent="0.3">
      <c r="A85" s="53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53"/>
      <c r="U85" s="53"/>
      <c r="V85" s="53"/>
      <c r="W85" s="53"/>
      <c r="X85" s="53"/>
      <c r="Y85" s="53"/>
      <c r="Z85" s="53"/>
    </row>
    <row r="86" spans="1:26" ht="15.75" customHeight="1" x14ac:dyDescent="0.3">
      <c r="A86" s="53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53"/>
      <c r="R86" s="53"/>
      <c r="S86" s="53"/>
      <c r="T86" s="53"/>
      <c r="U86" s="53"/>
      <c r="V86" s="53"/>
      <c r="W86" s="53"/>
      <c r="X86" s="53"/>
      <c r="Y86" s="53"/>
      <c r="Z86" s="53"/>
    </row>
    <row r="87" spans="1:26" ht="15.75" customHeight="1" x14ac:dyDescent="0.3">
      <c r="A87" s="53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53"/>
      <c r="X87" s="53"/>
      <c r="Y87" s="53"/>
      <c r="Z87" s="53"/>
    </row>
    <row r="88" spans="1:26" ht="15.75" customHeight="1" x14ac:dyDescent="0.3">
      <c r="A88" s="53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53"/>
      <c r="R88" s="53"/>
      <c r="S88" s="53"/>
      <c r="T88" s="53"/>
      <c r="U88" s="53"/>
      <c r="V88" s="53"/>
      <c r="W88" s="53"/>
      <c r="X88" s="53"/>
      <c r="Y88" s="53"/>
      <c r="Z88" s="53"/>
    </row>
    <row r="89" spans="1:26" ht="15.75" customHeight="1" x14ac:dyDescent="0.3">
      <c r="A89" s="53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</row>
    <row r="90" spans="1:26" ht="15.75" customHeight="1" x14ac:dyDescent="0.3">
      <c r="A90" s="53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</row>
    <row r="91" spans="1:26" ht="15.75" customHeight="1" x14ac:dyDescent="0.3">
      <c r="A91" s="53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53"/>
      <c r="X91" s="53"/>
      <c r="Y91" s="53"/>
      <c r="Z91" s="53"/>
    </row>
    <row r="92" spans="1:26" ht="15.75" customHeight="1" x14ac:dyDescent="0.3">
      <c r="A92" s="53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53"/>
      <c r="R92" s="53"/>
      <c r="S92" s="53"/>
      <c r="T92" s="53"/>
      <c r="U92" s="53"/>
      <c r="V92" s="53"/>
      <c r="W92" s="53"/>
      <c r="X92" s="53"/>
      <c r="Y92" s="53"/>
      <c r="Z92" s="53"/>
    </row>
    <row r="93" spans="1:26" ht="15.75" customHeight="1" x14ac:dyDescent="0.3">
      <c r="A93" s="53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53"/>
    </row>
    <row r="94" spans="1:26" ht="15.75" customHeight="1" x14ac:dyDescent="0.3">
      <c r="A94" s="53"/>
      <c r="B94" s="53"/>
      <c r="C94" s="53"/>
      <c r="D94" s="53"/>
      <c r="E94" s="53"/>
      <c r="F94" s="53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  <c r="T94" s="53"/>
      <c r="U94" s="53"/>
      <c r="V94" s="53"/>
      <c r="W94" s="53"/>
      <c r="X94" s="53"/>
      <c r="Y94" s="53"/>
      <c r="Z94" s="53"/>
    </row>
    <row r="95" spans="1:26" ht="15.75" customHeight="1" x14ac:dyDescent="0.3">
      <c r="A95" s="53"/>
      <c r="B95" s="53"/>
      <c r="C95" s="53"/>
      <c r="D95" s="53"/>
      <c r="E95" s="53"/>
      <c r="F95" s="53"/>
      <c r="G95" s="53"/>
      <c r="H95" s="53"/>
      <c r="I95" s="53"/>
      <c r="J95" s="53"/>
      <c r="K95" s="53"/>
      <c r="L95" s="53"/>
      <c r="M95" s="53"/>
      <c r="N95" s="53"/>
      <c r="O95" s="53"/>
      <c r="P95" s="53"/>
      <c r="Q95" s="53"/>
      <c r="R95" s="53"/>
      <c r="S95" s="53"/>
      <c r="T95" s="53"/>
      <c r="U95" s="53"/>
      <c r="V95" s="53"/>
      <c r="W95" s="53"/>
      <c r="X95" s="53"/>
      <c r="Y95" s="53"/>
      <c r="Z95" s="53"/>
    </row>
    <row r="96" spans="1:26" ht="15.75" customHeight="1" x14ac:dyDescent="0.3">
      <c r="A96" s="53"/>
      <c r="B96" s="53"/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53"/>
      <c r="V96" s="53"/>
      <c r="W96" s="53"/>
      <c r="X96" s="53"/>
      <c r="Y96" s="53"/>
      <c r="Z96" s="53"/>
    </row>
    <row r="97" spans="1:26" ht="15.75" customHeight="1" x14ac:dyDescent="0.3">
      <c r="A97" s="53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</row>
    <row r="98" spans="1:26" ht="15.75" customHeight="1" x14ac:dyDescent="0.3">
      <c r="A98" s="53"/>
      <c r="B98" s="53"/>
      <c r="C98" s="53"/>
      <c r="D98" s="53"/>
      <c r="E98" s="53"/>
      <c r="F98" s="53"/>
      <c r="G98" s="53"/>
      <c r="H98" s="53"/>
      <c r="I98" s="53"/>
      <c r="J98" s="53"/>
      <c r="K98" s="53"/>
      <c r="L98" s="53"/>
      <c r="M98" s="53"/>
      <c r="N98" s="53"/>
      <c r="O98" s="53"/>
      <c r="P98" s="53"/>
      <c r="Q98" s="53"/>
      <c r="R98" s="53"/>
      <c r="S98" s="53"/>
      <c r="T98" s="53"/>
      <c r="U98" s="53"/>
      <c r="V98" s="53"/>
      <c r="W98" s="53"/>
      <c r="X98" s="53"/>
      <c r="Y98" s="53"/>
      <c r="Z98" s="53"/>
    </row>
    <row r="99" spans="1:26" ht="15.75" customHeight="1" x14ac:dyDescent="0.3">
      <c r="A99" s="53"/>
      <c r="B99" s="53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  <c r="S99" s="53"/>
      <c r="T99" s="53"/>
      <c r="U99" s="53"/>
      <c r="V99" s="53"/>
      <c r="W99" s="53"/>
      <c r="X99" s="53"/>
      <c r="Y99" s="53"/>
      <c r="Z99" s="53"/>
    </row>
    <row r="100" spans="1:26" ht="15.75" customHeight="1" x14ac:dyDescent="0.3">
      <c r="A100" s="53"/>
      <c r="B100" s="53"/>
      <c r="C100" s="53"/>
      <c r="D100" s="53"/>
      <c r="E100" s="53"/>
      <c r="F100" s="53"/>
      <c r="G100" s="53"/>
      <c r="H100" s="53"/>
      <c r="I100" s="53"/>
      <c r="J100" s="53"/>
      <c r="K100" s="53"/>
      <c r="L100" s="53"/>
      <c r="M100" s="53"/>
      <c r="N100" s="53"/>
      <c r="O100" s="53"/>
      <c r="P100" s="53"/>
      <c r="Q100" s="53"/>
      <c r="R100" s="53"/>
      <c r="S100" s="53"/>
      <c r="T100" s="53"/>
      <c r="U100" s="53"/>
      <c r="V100" s="53"/>
      <c r="W100" s="53"/>
      <c r="X100" s="53"/>
      <c r="Y100" s="53"/>
      <c r="Z100" s="53"/>
    </row>
    <row r="101" spans="1:26" ht="15.75" customHeight="1" x14ac:dyDescent="0.3">
      <c r="A101" s="53"/>
      <c r="B101" s="53"/>
      <c r="C101" s="53"/>
      <c r="D101" s="53"/>
      <c r="E101" s="53"/>
      <c r="F101" s="53"/>
      <c r="G101" s="53"/>
      <c r="H101" s="53"/>
      <c r="I101" s="53"/>
      <c r="J101" s="53"/>
      <c r="K101" s="53"/>
      <c r="L101" s="53"/>
      <c r="M101" s="53"/>
      <c r="N101" s="53"/>
      <c r="O101" s="53"/>
      <c r="P101" s="53"/>
      <c r="Q101" s="53"/>
      <c r="R101" s="53"/>
      <c r="S101" s="53"/>
      <c r="T101" s="53"/>
      <c r="U101" s="53"/>
      <c r="V101" s="53"/>
      <c r="W101" s="53"/>
      <c r="X101" s="53"/>
      <c r="Y101" s="53"/>
      <c r="Z101" s="53"/>
    </row>
    <row r="102" spans="1:26" ht="15.75" customHeight="1" x14ac:dyDescent="0.3">
      <c r="A102" s="53"/>
      <c r="B102" s="53"/>
      <c r="C102" s="53"/>
      <c r="D102" s="53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53"/>
      <c r="U102" s="53"/>
      <c r="V102" s="53"/>
      <c r="W102" s="53"/>
      <c r="X102" s="53"/>
      <c r="Y102" s="53"/>
      <c r="Z102" s="53"/>
    </row>
    <row r="103" spans="1:26" ht="15.75" customHeight="1" x14ac:dyDescent="0.3">
      <c r="A103" s="53"/>
      <c r="B103" s="53"/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3"/>
    </row>
    <row r="104" spans="1:26" ht="15.75" customHeight="1" x14ac:dyDescent="0.3">
      <c r="A104" s="53"/>
      <c r="B104" s="53"/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3"/>
    </row>
    <row r="105" spans="1:26" ht="15.75" customHeight="1" x14ac:dyDescent="0.3">
      <c r="A105" s="53"/>
      <c r="B105" s="53"/>
      <c r="C105" s="53"/>
      <c r="D105" s="53"/>
      <c r="E105" s="53"/>
      <c r="F105" s="53"/>
      <c r="G105" s="53"/>
      <c r="H105" s="53"/>
      <c r="I105" s="53"/>
      <c r="J105" s="53"/>
      <c r="K105" s="53"/>
      <c r="L105" s="53"/>
      <c r="M105" s="53"/>
      <c r="N105" s="53"/>
      <c r="O105" s="53"/>
      <c r="P105" s="53"/>
      <c r="Q105" s="53"/>
      <c r="R105" s="53"/>
      <c r="S105" s="53"/>
      <c r="T105" s="53"/>
      <c r="U105" s="53"/>
      <c r="V105" s="53"/>
      <c r="W105" s="53"/>
      <c r="X105" s="53"/>
      <c r="Y105" s="53"/>
      <c r="Z105" s="53"/>
    </row>
    <row r="106" spans="1:26" ht="15.75" customHeight="1" x14ac:dyDescent="0.3">
      <c r="A106" s="53"/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</row>
    <row r="107" spans="1:26" ht="15.75" customHeight="1" x14ac:dyDescent="0.3">
      <c r="A107" s="53"/>
      <c r="B107" s="53"/>
      <c r="C107" s="53"/>
      <c r="D107" s="53"/>
      <c r="E107" s="53"/>
      <c r="F107" s="53"/>
      <c r="G107" s="53"/>
      <c r="H107" s="53"/>
      <c r="I107" s="53"/>
      <c r="J107" s="53"/>
      <c r="K107" s="53"/>
      <c r="L107" s="53"/>
      <c r="M107" s="53"/>
      <c r="N107" s="53"/>
      <c r="O107" s="53"/>
      <c r="P107" s="53"/>
      <c r="Q107" s="53"/>
      <c r="R107" s="53"/>
      <c r="S107" s="53"/>
      <c r="T107" s="53"/>
      <c r="U107" s="53"/>
      <c r="V107" s="53"/>
      <c r="W107" s="53"/>
      <c r="X107" s="53"/>
      <c r="Y107" s="53"/>
      <c r="Z107" s="53"/>
    </row>
    <row r="108" spans="1:26" ht="15.75" customHeight="1" x14ac:dyDescent="0.3">
      <c r="A108" s="53"/>
      <c r="B108" s="53"/>
      <c r="C108" s="53"/>
      <c r="D108" s="53"/>
      <c r="E108" s="53"/>
      <c r="F108" s="53"/>
      <c r="G108" s="53"/>
      <c r="H108" s="53"/>
      <c r="I108" s="53"/>
      <c r="J108" s="53"/>
      <c r="K108" s="53"/>
      <c r="L108" s="53"/>
      <c r="M108" s="53"/>
      <c r="N108" s="53"/>
      <c r="O108" s="53"/>
      <c r="P108" s="53"/>
      <c r="Q108" s="53"/>
      <c r="R108" s="53"/>
      <c r="S108" s="53"/>
      <c r="T108" s="53"/>
      <c r="U108" s="53"/>
      <c r="V108" s="53"/>
      <c r="W108" s="53"/>
      <c r="X108" s="53"/>
      <c r="Y108" s="53"/>
      <c r="Z108" s="53"/>
    </row>
    <row r="109" spans="1:26" ht="15.75" customHeight="1" x14ac:dyDescent="0.3">
      <c r="A109" s="53"/>
      <c r="B109" s="53"/>
      <c r="C109" s="53"/>
      <c r="D109" s="53"/>
      <c r="E109" s="53"/>
      <c r="F109" s="53"/>
      <c r="G109" s="53"/>
      <c r="H109" s="53"/>
      <c r="I109" s="53"/>
      <c r="J109" s="53"/>
      <c r="K109" s="53"/>
      <c r="L109" s="53"/>
      <c r="M109" s="53"/>
      <c r="N109" s="53"/>
      <c r="O109" s="53"/>
      <c r="P109" s="53"/>
      <c r="Q109" s="53"/>
      <c r="R109" s="53"/>
      <c r="S109" s="53"/>
      <c r="T109" s="53"/>
      <c r="U109" s="53"/>
      <c r="V109" s="53"/>
      <c r="W109" s="53"/>
      <c r="X109" s="53"/>
      <c r="Y109" s="53"/>
      <c r="Z109" s="53"/>
    </row>
    <row r="110" spans="1:26" ht="15.75" customHeight="1" x14ac:dyDescent="0.3">
      <c r="A110" s="53"/>
      <c r="B110" s="53"/>
      <c r="C110" s="53"/>
      <c r="D110" s="53"/>
      <c r="E110" s="53"/>
      <c r="F110" s="53"/>
      <c r="G110" s="53"/>
      <c r="H110" s="53"/>
      <c r="I110" s="53"/>
      <c r="J110" s="53"/>
      <c r="K110" s="53"/>
      <c r="L110" s="53"/>
      <c r="M110" s="53"/>
      <c r="N110" s="53"/>
      <c r="O110" s="53"/>
      <c r="P110" s="53"/>
      <c r="Q110" s="53"/>
      <c r="R110" s="53"/>
      <c r="S110" s="53"/>
      <c r="T110" s="53"/>
      <c r="U110" s="53"/>
      <c r="V110" s="53"/>
      <c r="W110" s="53"/>
      <c r="X110" s="53"/>
      <c r="Y110" s="53"/>
      <c r="Z110" s="53"/>
    </row>
    <row r="111" spans="1:26" ht="15.75" customHeight="1" x14ac:dyDescent="0.3">
      <c r="A111" s="53"/>
      <c r="B111" s="53"/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3"/>
    </row>
    <row r="112" spans="1:26" ht="15.75" customHeight="1" x14ac:dyDescent="0.3">
      <c r="A112" s="53"/>
      <c r="B112" s="53"/>
      <c r="C112" s="53"/>
      <c r="D112" s="53"/>
      <c r="E112" s="53"/>
      <c r="F112" s="53"/>
      <c r="G112" s="53"/>
      <c r="H112" s="53"/>
      <c r="I112" s="53"/>
      <c r="J112" s="53"/>
      <c r="K112" s="53"/>
      <c r="L112" s="53"/>
      <c r="M112" s="53"/>
      <c r="N112" s="53"/>
      <c r="O112" s="53"/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3"/>
    </row>
    <row r="113" spans="1:26" ht="15.75" customHeight="1" x14ac:dyDescent="0.3">
      <c r="A113" s="53"/>
      <c r="B113" s="53"/>
      <c r="C113" s="53"/>
      <c r="D113" s="53"/>
      <c r="E113" s="53"/>
      <c r="F113" s="53"/>
      <c r="G113" s="53"/>
      <c r="H113" s="53"/>
      <c r="I113" s="53"/>
      <c r="J113" s="53"/>
      <c r="K113" s="53"/>
      <c r="L113" s="53"/>
      <c r="M113" s="53"/>
      <c r="N113" s="53"/>
      <c r="O113" s="53"/>
      <c r="P113" s="53"/>
      <c r="Q113" s="53"/>
      <c r="R113" s="53"/>
      <c r="S113" s="53"/>
      <c r="T113" s="53"/>
      <c r="U113" s="53"/>
      <c r="V113" s="53"/>
      <c r="W113" s="53"/>
      <c r="X113" s="53"/>
      <c r="Y113" s="53"/>
      <c r="Z113" s="53"/>
    </row>
    <row r="114" spans="1:26" ht="15.75" customHeight="1" x14ac:dyDescent="0.3">
      <c r="A114" s="53"/>
      <c r="B114" s="53"/>
      <c r="C114" s="53"/>
      <c r="D114" s="53"/>
      <c r="E114" s="53"/>
      <c r="F114" s="53"/>
      <c r="G114" s="53"/>
      <c r="H114" s="53"/>
      <c r="I114" s="53"/>
      <c r="J114" s="53"/>
      <c r="K114" s="53"/>
      <c r="L114" s="53"/>
      <c r="M114" s="53"/>
      <c r="N114" s="53"/>
      <c r="O114" s="53"/>
      <c r="P114" s="53"/>
      <c r="Q114" s="53"/>
      <c r="R114" s="53"/>
      <c r="S114" s="53"/>
      <c r="T114" s="53"/>
      <c r="U114" s="53"/>
      <c r="V114" s="53"/>
      <c r="W114" s="53"/>
      <c r="X114" s="53"/>
      <c r="Y114" s="53"/>
      <c r="Z114" s="53"/>
    </row>
    <row r="115" spans="1:26" ht="15.75" customHeight="1" x14ac:dyDescent="0.3">
      <c r="A115" s="53"/>
      <c r="B115" s="53"/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53"/>
      <c r="X115" s="53"/>
      <c r="Y115" s="53"/>
      <c r="Z115" s="53"/>
    </row>
    <row r="116" spans="1:26" ht="15.75" customHeight="1" x14ac:dyDescent="0.3">
      <c r="A116" s="53"/>
      <c r="B116" s="53"/>
      <c r="C116" s="53"/>
      <c r="D116" s="53"/>
      <c r="E116" s="53"/>
      <c r="F116" s="53"/>
      <c r="G116" s="53"/>
      <c r="H116" s="53"/>
      <c r="I116" s="53"/>
      <c r="J116" s="53"/>
      <c r="K116" s="53"/>
      <c r="L116" s="53"/>
      <c r="M116" s="53"/>
      <c r="N116" s="53"/>
      <c r="O116" s="53"/>
      <c r="P116" s="53"/>
      <c r="Q116" s="53"/>
      <c r="R116" s="53"/>
      <c r="S116" s="53"/>
      <c r="T116" s="53"/>
      <c r="U116" s="53"/>
      <c r="V116" s="53"/>
      <c r="W116" s="53"/>
      <c r="X116" s="53"/>
      <c r="Y116" s="53"/>
      <c r="Z116" s="53"/>
    </row>
    <row r="117" spans="1:26" ht="15.75" customHeight="1" x14ac:dyDescent="0.3">
      <c r="A117" s="53"/>
      <c r="B117" s="53"/>
      <c r="C117" s="53"/>
      <c r="D117" s="53"/>
      <c r="E117" s="53"/>
      <c r="F117" s="53"/>
      <c r="G117" s="53"/>
      <c r="H117" s="53"/>
      <c r="I117" s="53"/>
      <c r="J117" s="53"/>
      <c r="K117" s="53"/>
      <c r="L117" s="53"/>
      <c r="M117" s="53"/>
      <c r="N117" s="53"/>
      <c r="O117" s="53"/>
      <c r="P117" s="53"/>
      <c r="Q117" s="53"/>
      <c r="R117" s="53"/>
      <c r="S117" s="53"/>
      <c r="T117" s="53"/>
      <c r="U117" s="53"/>
      <c r="V117" s="53"/>
      <c r="W117" s="53"/>
      <c r="X117" s="53"/>
      <c r="Y117" s="53"/>
      <c r="Z117" s="53"/>
    </row>
    <row r="118" spans="1:26" ht="15.75" customHeight="1" x14ac:dyDescent="0.3">
      <c r="A118" s="53"/>
      <c r="B118" s="53"/>
      <c r="C118" s="53"/>
      <c r="D118" s="53"/>
      <c r="E118" s="53"/>
      <c r="F118" s="53"/>
      <c r="G118" s="53"/>
      <c r="H118" s="53"/>
      <c r="I118" s="53"/>
      <c r="J118" s="53"/>
      <c r="K118" s="53"/>
      <c r="L118" s="53"/>
      <c r="M118" s="53"/>
      <c r="N118" s="53"/>
      <c r="O118" s="53"/>
      <c r="P118" s="53"/>
      <c r="Q118" s="53"/>
      <c r="R118" s="53"/>
      <c r="S118" s="53"/>
      <c r="T118" s="53"/>
      <c r="U118" s="53"/>
      <c r="V118" s="53"/>
      <c r="W118" s="53"/>
      <c r="X118" s="53"/>
      <c r="Y118" s="53"/>
      <c r="Z118" s="53"/>
    </row>
    <row r="119" spans="1:26" ht="15.75" customHeight="1" x14ac:dyDescent="0.3">
      <c r="A119" s="53"/>
      <c r="B119" s="53"/>
      <c r="C119" s="53"/>
      <c r="D119" s="53"/>
      <c r="E119" s="53"/>
      <c r="F119" s="53"/>
      <c r="G119" s="53"/>
      <c r="H119" s="53"/>
      <c r="I119" s="53"/>
      <c r="J119" s="53"/>
      <c r="K119" s="53"/>
      <c r="L119" s="53"/>
      <c r="M119" s="53"/>
      <c r="N119" s="53"/>
      <c r="O119" s="53"/>
      <c r="P119" s="53"/>
      <c r="Q119" s="53"/>
      <c r="R119" s="53"/>
      <c r="S119" s="53"/>
      <c r="T119" s="53"/>
      <c r="U119" s="53"/>
      <c r="V119" s="53"/>
      <c r="W119" s="53"/>
      <c r="X119" s="53"/>
      <c r="Y119" s="53"/>
      <c r="Z119" s="53"/>
    </row>
    <row r="120" spans="1:26" ht="15.75" customHeight="1" x14ac:dyDescent="0.3">
      <c r="A120" s="53"/>
      <c r="B120" s="53"/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53"/>
      <c r="X120" s="53"/>
      <c r="Y120" s="53"/>
      <c r="Z120" s="53"/>
    </row>
    <row r="121" spans="1:26" ht="15.75" customHeight="1" x14ac:dyDescent="0.3">
      <c r="A121" s="53"/>
      <c r="B121" s="53"/>
      <c r="C121" s="53"/>
      <c r="D121" s="53"/>
      <c r="E121" s="53"/>
      <c r="F121" s="53"/>
      <c r="G121" s="53"/>
      <c r="H121" s="53"/>
      <c r="I121" s="53"/>
      <c r="J121" s="53"/>
      <c r="K121" s="53"/>
      <c r="L121" s="53"/>
      <c r="M121" s="53"/>
      <c r="N121" s="53"/>
      <c r="O121" s="53"/>
      <c r="P121" s="53"/>
      <c r="Q121" s="53"/>
      <c r="R121" s="53"/>
      <c r="S121" s="53"/>
      <c r="T121" s="53"/>
      <c r="U121" s="53"/>
      <c r="V121" s="53"/>
      <c r="W121" s="53"/>
      <c r="X121" s="53"/>
      <c r="Y121" s="53"/>
      <c r="Z121" s="53"/>
    </row>
    <row r="122" spans="1:26" ht="15.75" customHeight="1" x14ac:dyDescent="0.3">
      <c r="A122" s="53"/>
      <c r="B122" s="53"/>
      <c r="C122" s="53"/>
      <c r="D122" s="53"/>
      <c r="E122" s="53"/>
      <c r="F122" s="53"/>
      <c r="G122" s="53"/>
      <c r="H122" s="53"/>
      <c r="I122" s="53"/>
      <c r="J122" s="53"/>
      <c r="K122" s="53"/>
      <c r="L122" s="53"/>
      <c r="M122" s="53"/>
      <c r="N122" s="53"/>
      <c r="O122" s="53"/>
      <c r="P122" s="53"/>
      <c r="Q122" s="53"/>
      <c r="R122" s="53"/>
      <c r="S122" s="53"/>
      <c r="T122" s="53"/>
      <c r="U122" s="53"/>
      <c r="V122" s="53"/>
      <c r="W122" s="53"/>
      <c r="X122" s="53"/>
      <c r="Y122" s="53"/>
      <c r="Z122" s="53"/>
    </row>
    <row r="123" spans="1:26" ht="15.75" customHeight="1" x14ac:dyDescent="0.3">
      <c r="A123" s="53"/>
      <c r="B123" s="53"/>
      <c r="C123" s="53"/>
      <c r="D123" s="53"/>
      <c r="E123" s="53"/>
      <c r="F123" s="53"/>
      <c r="G123" s="53"/>
      <c r="H123" s="53"/>
      <c r="I123" s="53"/>
      <c r="J123" s="53"/>
      <c r="K123" s="53"/>
      <c r="L123" s="53"/>
      <c r="M123" s="53"/>
      <c r="N123" s="53"/>
      <c r="O123" s="53"/>
      <c r="P123" s="53"/>
      <c r="Q123" s="53"/>
      <c r="R123" s="53"/>
      <c r="S123" s="53"/>
      <c r="T123" s="53"/>
      <c r="U123" s="53"/>
      <c r="V123" s="53"/>
      <c r="W123" s="53"/>
      <c r="X123" s="53"/>
      <c r="Y123" s="53"/>
      <c r="Z123" s="53"/>
    </row>
    <row r="124" spans="1:26" ht="15.75" customHeight="1" x14ac:dyDescent="0.3">
      <c r="A124" s="53"/>
      <c r="B124" s="53"/>
      <c r="C124" s="53"/>
      <c r="D124" s="53"/>
      <c r="E124" s="53"/>
      <c r="F124" s="53"/>
      <c r="G124" s="53"/>
      <c r="H124" s="53"/>
      <c r="I124" s="53"/>
      <c r="J124" s="53"/>
      <c r="K124" s="53"/>
      <c r="L124" s="53"/>
      <c r="M124" s="53"/>
      <c r="N124" s="53"/>
      <c r="O124" s="53"/>
      <c r="P124" s="53"/>
      <c r="Q124" s="53"/>
      <c r="R124" s="53"/>
      <c r="S124" s="53"/>
      <c r="T124" s="53"/>
      <c r="U124" s="53"/>
      <c r="V124" s="53"/>
      <c r="W124" s="53"/>
      <c r="X124" s="53"/>
      <c r="Y124" s="53"/>
      <c r="Z124" s="53"/>
    </row>
    <row r="125" spans="1:26" ht="15.75" customHeight="1" x14ac:dyDescent="0.3">
      <c r="A125" s="53"/>
      <c r="B125" s="53"/>
      <c r="C125" s="53"/>
      <c r="D125" s="53"/>
      <c r="E125" s="53"/>
      <c r="F125" s="53"/>
      <c r="G125" s="53"/>
      <c r="H125" s="53"/>
      <c r="I125" s="53"/>
      <c r="J125" s="53"/>
      <c r="K125" s="53"/>
      <c r="L125" s="53"/>
      <c r="M125" s="53"/>
      <c r="N125" s="53"/>
      <c r="O125" s="53"/>
      <c r="P125" s="53"/>
      <c r="Q125" s="53"/>
      <c r="R125" s="53"/>
      <c r="S125" s="53"/>
      <c r="T125" s="53"/>
      <c r="U125" s="53"/>
      <c r="V125" s="53"/>
      <c r="W125" s="53"/>
      <c r="X125" s="53"/>
      <c r="Y125" s="53"/>
      <c r="Z125" s="53"/>
    </row>
    <row r="126" spans="1:26" ht="15.75" customHeight="1" x14ac:dyDescent="0.3">
      <c r="A126" s="53"/>
      <c r="B126" s="53"/>
      <c r="C126" s="53"/>
      <c r="D126" s="53"/>
      <c r="E126" s="53"/>
      <c r="F126" s="53"/>
      <c r="G126" s="53"/>
      <c r="H126" s="53"/>
      <c r="I126" s="53"/>
      <c r="J126" s="53"/>
      <c r="K126" s="53"/>
      <c r="L126" s="53"/>
      <c r="M126" s="53"/>
      <c r="N126" s="53"/>
      <c r="O126" s="53"/>
      <c r="P126" s="53"/>
      <c r="Q126" s="53"/>
      <c r="R126" s="53"/>
      <c r="S126" s="53"/>
      <c r="T126" s="53"/>
      <c r="U126" s="53"/>
      <c r="V126" s="53"/>
      <c r="W126" s="53"/>
      <c r="X126" s="53"/>
      <c r="Y126" s="53"/>
      <c r="Z126" s="53"/>
    </row>
    <row r="127" spans="1:26" ht="15.75" customHeight="1" x14ac:dyDescent="0.3">
      <c r="A127" s="53"/>
      <c r="B127" s="53"/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</row>
    <row r="128" spans="1:26" ht="15.75" customHeight="1" x14ac:dyDescent="0.3">
      <c r="A128" s="53"/>
      <c r="B128" s="53"/>
      <c r="C128" s="53"/>
      <c r="D128" s="53"/>
      <c r="E128" s="53"/>
      <c r="F128" s="53"/>
      <c r="G128" s="53"/>
      <c r="H128" s="53"/>
      <c r="I128" s="53"/>
      <c r="J128" s="53"/>
      <c r="K128" s="53"/>
      <c r="L128" s="53"/>
      <c r="M128" s="53"/>
      <c r="N128" s="53"/>
      <c r="O128" s="53"/>
      <c r="P128" s="53"/>
      <c r="Q128" s="53"/>
      <c r="R128" s="53"/>
      <c r="S128" s="53"/>
      <c r="T128" s="53"/>
      <c r="U128" s="53"/>
      <c r="V128" s="53"/>
      <c r="W128" s="53"/>
      <c r="X128" s="53"/>
      <c r="Y128" s="53"/>
      <c r="Z128" s="53"/>
    </row>
    <row r="129" spans="1:26" ht="15.75" customHeight="1" x14ac:dyDescent="0.3">
      <c r="A129" s="53"/>
      <c r="B129" s="53"/>
      <c r="C129" s="53"/>
      <c r="D129" s="53"/>
      <c r="E129" s="53"/>
      <c r="F129" s="53"/>
      <c r="G129" s="53"/>
      <c r="H129" s="53"/>
      <c r="I129" s="53"/>
      <c r="J129" s="53"/>
      <c r="K129" s="53"/>
      <c r="L129" s="53"/>
      <c r="M129" s="53"/>
      <c r="N129" s="53"/>
      <c r="O129" s="53"/>
      <c r="P129" s="53"/>
      <c r="Q129" s="53"/>
      <c r="R129" s="53"/>
      <c r="S129" s="53"/>
      <c r="T129" s="53"/>
      <c r="U129" s="53"/>
      <c r="V129" s="53"/>
      <c r="W129" s="53"/>
      <c r="X129" s="53"/>
      <c r="Y129" s="53"/>
      <c r="Z129" s="53"/>
    </row>
    <row r="130" spans="1:26" ht="15.75" customHeight="1" x14ac:dyDescent="0.3">
      <c r="A130" s="53"/>
      <c r="B130" s="53"/>
      <c r="C130" s="53"/>
      <c r="D130" s="53"/>
      <c r="E130" s="53"/>
      <c r="F130" s="53"/>
      <c r="G130" s="53"/>
      <c r="H130" s="53"/>
      <c r="I130" s="53"/>
      <c r="J130" s="53"/>
      <c r="K130" s="53"/>
      <c r="L130" s="53"/>
      <c r="M130" s="53"/>
      <c r="N130" s="53"/>
      <c r="O130" s="53"/>
      <c r="P130" s="53"/>
      <c r="Q130" s="53"/>
      <c r="R130" s="53"/>
      <c r="S130" s="53"/>
      <c r="T130" s="53"/>
      <c r="U130" s="53"/>
      <c r="V130" s="53"/>
      <c r="W130" s="53"/>
      <c r="X130" s="53"/>
      <c r="Y130" s="53"/>
      <c r="Z130" s="53"/>
    </row>
    <row r="131" spans="1:26" ht="15.75" customHeight="1" x14ac:dyDescent="0.3">
      <c r="A131" s="53"/>
      <c r="B131" s="53"/>
      <c r="C131" s="53"/>
      <c r="D131" s="53"/>
      <c r="E131" s="53"/>
      <c r="F131" s="53"/>
      <c r="G131" s="53"/>
      <c r="H131" s="53"/>
      <c r="I131" s="53"/>
      <c r="J131" s="53"/>
      <c r="K131" s="53"/>
      <c r="L131" s="53"/>
      <c r="M131" s="53"/>
      <c r="N131" s="53"/>
      <c r="O131" s="53"/>
      <c r="P131" s="53"/>
      <c r="Q131" s="53"/>
      <c r="R131" s="53"/>
      <c r="S131" s="53"/>
      <c r="T131" s="53"/>
      <c r="U131" s="53"/>
      <c r="V131" s="53"/>
      <c r="W131" s="53"/>
      <c r="X131" s="53"/>
      <c r="Y131" s="53"/>
      <c r="Z131" s="53"/>
    </row>
    <row r="132" spans="1:26" ht="15.75" customHeight="1" x14ac:dyDescent="0.3">
      <c r="A132" s="53"/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53"/>
      <c r="N132" s="53"/>
      <c r="O132" s="53"/>
      <c r="P132" s="53"/>
      <c r="Q132" s="53"/>
      <c r="R132" s="53"/>
      <c r="S132" s="53"/>
      <c r="T132" s="53"/>
      <c r="U132" s="53"/>
      <c r="V132" s="53"/>
      <c r="W132" s="53"/>
      <c r="X132" s="53"/>
      <c r="Y132" s="53"/>
      <c r="Z132" s="53"/>
    </row>
    <row r="133" spans="1:26" ht="15.75" customHeight="1" x14ac:dyDescent="0.3">
      <c r="A133" s="53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53"/>
      <c r="N133" s="53"/>
      <c r="O133" s="53"/>
      <c r="P133" s="53"/>
      <c r="Q133" s="53"/>
      <c r="R133" s="53"/>
      <c r="S133" s="53"/>
      <c r="T133" s="53"/>
      <c r="U133" s="53"/>
      <c r="V133" s="53"/>
      <c r="W133" s="53"/>
      <c r="X133" s="53"/>
      <c r="Y133" s="53"/>
      <c r="Z133" s="53"/>
    </row>
    <row r="134" spans="1:26" ht="15.75" customHeight="1" x14ac:dyDescent="0.3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53"/>
      <c r="N134" s="53"/>
      <c r="O134" s="53"/>
      <c r="P134" s="53"/>
      <c r="Q134" s="53"/>
      <c r="R134" s="53"/>
      <c r="S134" s="53"/>
      <c r="T134" s="53"/>
      <c r="U134" s="53"/>
      <c r="V134" s="53"/>
      <c r="W134" s="53"/>
      <c r="X134" s="53"/>
      <c r="Y134" s="53"/>
      <c r="Z134" s="53"/>
    </row>
    <row r="135" spans="1:26" ht="15.75" customHeight="1" x14ac:dyDescent="0.3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53"/>
      <c r="N135" s="53"/>
      <c r="O135" s="53"/>
      <c r="P135" s="53"/>
      <c r="Q135" s="53"/>
      <c r="R135" s="53"/>
      <c r="S135" s="53"/>
      <c r="T135" s="53"/>
      <c r="U135" s="53"/>
      <c r="V135" s="53"/>
      <c r="W135" s="53"/>
      <c r="X135" s="53"/>
      <c r="Y135" s="53"/>
      <c r="Z135" s="53"/>
    </row>
    <row r="136" spans="1:26" ht="15.75" customHeight="1" x14ac:dyDescent="0.3">
      <c r="A136" s="53"/>
      <c r="B136" s="53"/>
      <c r="C136" s="53"/>
      <c r="D136" s="53"/>
      <c r="E136" s="53"/>
      <c r="F136" s="53"/>
      <c r="G136" s="53"/>
      <c r="H136" s="53"/>
      <c r="I136" s="53"/>
      <c r="J136" s="53"/>
      <c r="K136" s="53"/>
      <c r="L136" s="53"/>
      <c r="M136" s="53"/>
      <c r="N136" s="53"/>
      <c r="O136" s="53"/>
      <c r="P136" s="53"/>
      <c r="Q136" s="53"/>
      <c r="R136" s="53"/>
      <c r="S136" s="53"/>
      <c r="T136" s="53"/>
      <c r="U136" s="53"/>
      <c r="V136" s="53"/>
      <c r="W136" s="53"/>
      <c r="X136" s="53"/>
      <c r="Y136" s="53"/>
      <c r="Z136" s="53"/>
    </row>
    <row r="137" spans="1:26" ht="15.75" customHeight="1" x14ac:dyDescent="0.3">
      <c r="A137" s="53"/>
      <c r="B137" s="53"/>
      <c r="C137" s="53"/>
      <c r="D137" s="53"/>
      <c r="E137" s="53"/>
      <c r="F137" s="53"/>
      <c r="G137" s="53"/>
      <c r="H137" s="53"/>
      <c r="I137" s="53"/>
      <c r="J137" s="53"/>
      <c r="K137" s="53"/>
      <c r="L137" s="53"/>
      <c r="M137" s="53"/>
      <c r="N137" s="53"/>
      <c r="O137" s="53"/>
      <c r="P137" s="53"/>
      <c r="Q137" s="53"/>
      <c r="R137" s="53"/>
      <c r="S137" s="53"/>
      <c r="T137" s="53"/>
      <c r="U137" s="53"/>
      <c r="V137" s="53"/>
      <c r="W137" s="53"/>
      <c r="X137" s="53"/>
      <c r="Y137" s="53"/>
      <c r="Z137" s="53"/>
    </row>
    <row r="138" spans="1:26" ht="15.75" customHeight="1" x14ac:dyDescent="0.3">
      <c r="A138" s="53"/>
      <c r="B138" s="53"/>
      <c r="C138" s="53"/>
      <c r="D138" s="53"/>
      <c r="E138" s="53"/>
      <c r="F138" s="53"/>
      <c r="G138" s="53"/>
      <c r="H138" s="53"/>
      <c r="I138" s="53"/>
      <c r="J138" s="53"/>
      <c r="K138" s="53"/>
      <c r="L138" s="53"/>
      <c r="M138" s="53"/>
      <c r="N138" s="53"/>
      <c r="O138" s="53"/>
      <c r="P138" s="53"/>
      <c r="Q138" s="53"/>
      <c r="R138" s="53"/>
      <c r="S138" s="53"/>
      <c r="T138" s="53"/>
      <c r="U138" s="53"/>
      <c r="V138" s="53"/>
      <c r="W138" s="53"/>
      <c r="X138" s="53"/>
      <c r="Y138" s="53"/>
      <c r="Z138" s="53"/>
    </row>
    <row r="139" spans="1:26" ht="15.75" customHeight="1" x14ac:dyDescent="0.3">
      <c r="A139" s="53"/>
      <c r="B139" s="53"/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53"/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3"/>
    </row>
    <row r="140" spans="1:26" ht="15.75" customHeight="1" x14ac:dyDescent="0.3">
      <c r="A140" s="53"/>
      <c r="B140" s="53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53"/>
      <c r="X140" s="53"/>
      <c r="Y140" s="53"/>
      <c r="Z140" s="53"/>
    </row>
    <row r="141" spans="1:26" ht="15.75" customHeight="1" x14ac:dyDescent="0.3">
      <c r="A141" s="53"/>
      <c r="B141" s="53"/>
      <c r="C141" s="53"/>
      <c r="D141" s="53"/>
      <c r="E141" s="53"/>
      <c r="F141" s="53"/>
      <c r="G141" s="53"/>
      <c r="H141" s="53"/>
      <c r="I141" s="53"/>
      <c r="J141" s="53"/>
      <c r="K141" s="53"/>
      <c r="L141" s="53"/>
      <c r="M141" s="53"/>
      <c r="N141" s="53"/>
      <c r="O141" s="53"/>
      <c r="P141" s="53"/>
      <c r="Q141" s="53"/>
      <c r="R141" s="53"/>
      <c r="S141" s="53"/>
      <c r="T141" s="53"/>
      <c r="U141" s="53"/>
      <c r="V141" s="53"/>
      <c r="W141" s="53"/>
      <c r="X141" s="53"/>
      <c r="Y141" s="53"/>
      <c r="Z141" s="53"/>
    </row>
    <row r="142" spans="1:26" ht="15.75" customHeight="1" x14ac:dyDescent="0.3">
      <c r="A142" s="53"/>
      <c r="B142" s="53"/>
      <c r="C142" s="53"/>
      <c r="D142" s="53"/>
      <c r="E142" s="53"/>
      <c r="F142" s="53"/>
      <c r="G142" s="53"/>
      <c r="H142" s="53"/>
      <c r="I142" s="53"/>
      <c r="J142" s="53"/>
      <c r="K142" s="53"/>
      <c r="L142" s="53"/>
      <c r="M142" s="53"/>
      <c r="N142" s="53"/>
      <c r="O142" s="53"/>
      <c r="P142" s="53"/>
      <c r="Q142" s="53"/>
      <c r="R142" s="53"/>
      <c r="S142" s="53"/>
      <c r="T142" s="53"/>
      <c r="U142" s="53"/>
      <c r="V142" s="53"/>
      <c r="W142" s="53"/>
      <c r="X142" s="53"/>
      <c r="Y142" s="53"/>
      <c r="Z142" s="53"/>
    </row>
    <row r="143" spans="1:26" ht="15.75" customHeight="1" x14ac:dyDescent="0.3">
      <c r="A143" s="53"/>
      <c r="B143" s="53"/>
      <c r="C143" s="53"/>
      <c r="D143" s="53"/>
      <c r="E143" s="53"/>
      <c r="F143" s="53"/>
      <c r="G143" s="53"/>
      <c r="H143" s="53"/>
      <c r="I143" s="53"/>
      <c r="J143" s="53"/>
      <c r="K143" s="53"/>
      <c r="L143" s="53"/>
      <c r="M143" s="53"/>
      <c r="N143" s="53"/>
      <c r="O143" s="53"/>
      <c r="P143" s="53"/>
      <c r="Q143" s="53"/>
      <c r="R143" s="53"/>
      <c r="S143" s="53"/>
      <c r="T143" s="53"/>
      <c r="U143" s="53"/>
      <c r="V143" s="53"/>
      <c r="W143" s="53"/>
      <c r="X143" s="53"/>
      <c r="Y143" s="53"/>
      <c r="Z143" s="53"/>
    </row>
    <row r="144" spans="1:26" ht="15.75" customHeight="1" x14ac:dyDescent="0.3">
      <c r="A144" s="53"/>
      <c r="B144" s="53"/>
      <c r="C144" s="53"/>
      <c r="D144" s="53"/>
      <c r="E144" s="53"/>
      <c r="F144" s="53"/>
      <c r="G144" s="53"/>
      <c r="H144" s="53"/>
      <c r="I144" s="53"/>
      <c r="J144" s="53"/>
      <c r="K144" s="53"/>
      <c r="L144" s="53"/>
      <c r="M144" s="53"/>
      <c r="N144" s="53"/>
      <c r="O144" s="53"/>
      <c r="P144" s="53"/>
      <c r="Q144" s="53"/>
      <c r="R144" s="53"/>
      <c r="S144" s="53"/>
      <c r="T144" s="53"/>
      <c r="U144" s="53"/>
      <c r="V144" s="53"/>
      <c r="W144" s="53"/>
      <c r="X144" s="53"/>
      <c r="Y144" s="53"/>
      <c r="Z144" s="53"/>
    </row>
    <row r="145" spans="1:26" ht="15.75" customHeight="1" x14ac:dyDescent="0.3">
      <c r="A145" s="53"/>
      <c r="B145" s="53"/>
      <c r="C145" s="53"/>
      <c r="D145" s="53"/>
      <c r="E145" s="53"/>
      <c r="F145" s="53"/>
      <c r="G145" s="53"/>
      <c r="H145" s="53"/>
      <c r="I145" s="53"/>
      <c r="J145" s="53"/>
      <c r="K145" s="53"/>
      <c r="L145" s="53"/>
      <c r="M145" s="53"/>
      <c r="N145" s="53"/>
      <c r="O145" s="53"/>
      <c r="P145" s="53"/>
      <c r="Q145" s="53"/>
      <c r="R145" s="53"/>
      <c r="S145" s="53"/>
      <c r="T145" s="53"/>
      <c r="U145" s="53"/>
      <c r="V145" s="53"/>
      <c r="W145" s="53"/>
      <c r="X145" s="53"/>
      <c r="Y145" s="53"/>
      <c r="Z145" s="53"/>
    </row>
    <row r="146" spans="1:26" ht="15.75" customHeight="1" x14ac:dyDescent="0.3">
      <c r="A146" s="53"/>
      <c r="B146" s="53"/>
      <c r="C146" s="53"/>
      <c r="D146" s="53"/>
      <c r="E146" s="53"/>
      <c r="F146" s="53"/>
      <c r="G146" s="53"/>
      <c r="H146" s="53"/>
      <c r="I146" s="53"/>
      <c r="J146" s="53"/>
      <c r="K146" s="53"/>
      <c r="L146" s="53"/>
      <c r="M146" s="53"/>
      <c r="N146" s="53"/>
      <c r="O146" s="53"/>
      <c r="P146" s="53"/>
      <c r="Q146" s="53"/>
      <c r="R146" s="53"/>
      <c r="S146" s="53"/>
      <c r="T146" s="53"/>
      <c r="U146" s="53"/>
      <c r="V146" s="53"/>
      <c r="W146" s="53"/>
      <c r="X146" s="53"/>
      <c r="Y146" s="53"/>
      <c r="Z146" s="53"/>
    </row>
    <row r="147" spans="1:26" ht="15.75" customHeight="1" x14ac:dyDescent="0.3">
      <c r="A147" s="53"/>
      <c r="B147" s="53"/>
      <c r="C147" s="53"/>
      <c r="D147" s="53"/>
      <c r="E147" s="53"/>
      <c r="F147" s="53"/>
      <c r="G147" s="53"/>
      <c r="H147" s="53"/>
      <c r="I147" s="53"/>
      <c r="J147" s="53"/>
      <c r="K147" s="53"/>
      <c r="L147" s="53"/>
      <c r="M147" s="53"/>
      <c r="N147" s="53"/>
      <c r="O147" s="53"/>
      <c r="P147" s="53"/>
      <c r="Q147" s="53"/>
      <c r="R147" s="53"/>
      <c r="S147" s="53"/>
      <c r="T147" s="53"/>
      <c r="U147" s="53"/>
      <c r="V147" s="53"/>
      <c r="W147" s="53"/>
      <c r="X147" s="53"/>
      <c r="Y147" s="53"/>
      <c r="Z147" s="53"/>
    </row>
    <row r="148" spans="1:26" ht="15.75" customHeight="1" x14ac:dyDescent="0.3">
      <c r="A148" s="53"/>
      <c r="B148" s="53"/>
      <c r="C148" s="53"/>
      <c r="D148" s="53"/>
      <c r="E148" s="53"/>
      <c r="F148" s="53"/>
      <c r="G148" s="53"/>
      <c r="H148" s="53"/>
      <c r="I148" s="53"/>
      <c r="J148" s="53"/>
      <c r="K148" s="53"/>
      <c r="L148" s="53"/>
      <c r="M148" s="53"/>
      <c r="N148" s="53"/>
      <c r="O148" s="53"/>
      <c r="P148" s="53"/>
      <c r="Q148" s="53"/>
      <c r="R148" s="53"/>
      <c r="S148" s="53"/>
      <c r="T148" s="53"/>
      <c r="U148" s="53"/>
      <c r="V148" s="53"/>
      <c r="W148" s="53"/>
      <c r="X148" s="53"/>
      <c r="Y148" s="53"/>
      <c r="Z148" s="53"/>
    </row>
    <row r="149" spans="1:26" ht="15.75" customHeight="1" x14ac:dyDescent="0.3">
      <c r="A149" s="53"/>
      <c r="B149" s="53"/>
      <c r="C149" s="53"/>
      <c r="D149" s="53"/>
      <c r="E149" s="53"/>
      <c r="F149" s="53"/>
      <c r="G149" s="53"/>
      <c r="H149" s="53"/>
      <c r="I149" s="53"/>
      <c r="J149" s="53"/>
      <c r="K149" s="53"/>
      <c r="L149" s="53"/>
      <c r="M149" s="53"/>
      <c r="N149" s="53"/>
      <c r="O149" s="53"/>
      <c r="P149" s="53"/>
      <c r="Q149" s="53"/>
      <c r="R149" s="53"/>
      <c r="S149" s="53"/>
      <c r="T149" s="53"/>
      <c r="U149" s="53"/>
      <c r="V149" s="53"/>
      <c r="W149" s="53"/>
      <c r="X149" s="53"/>
      <c r="Y149" s="53"/>
      <c r="Z149" s="53"/>
    </row>
    <row r="150" spans="1:26" ht="15.75" customHeight="1" x14ac:dyDescent="0.3">
      <c r="A150" s="53"/>
      <c r="B150" s="53"/>
      <c r="C150" s="53"/>
      <c r="D150" s="53"/>
      <c r="E150" s="53"/>
      <c r="F150" s="53"/>
      <c r="G150" s="53"/>
      <c r="H150" s="53"/>
      <c r="I150" s="53"/>
      <c r="J150" s="53"/>
      <c r="K150" s="53"/>
      <c r="L150" s="53"/>
      <c r="M150" s="53"/>
      <c r="N150" s="53"/>
      <c r="O150" s="53"/>
      <c r="P150" s="53"/>
      <c r="Q150" s="53"/>
      <c r="R150" s="53"/>
      <c r="S150" s="53"/>
      <c r="T150" s="53"/>
      <c r="U150" s="53"/>
      <c r="V150" s="53"/>
      <c r="W150" s="53"/>
      <c r="X150" s="53"/>
      <c r="Y150" s="53"/>
      <c r="Z150" s="53"/>
    </row>
    <row r="151" spans="1:26" ht="15.75" customHeight="1" x14ac:dyDescent="0.3">
      <c r="A151" s="53"/>
      <c r="B151" s="53"/>
      <c r="C151" s="53"/>
      <c r="D151" s="53"/>
      <c r="E151" s="53"/>
      <c r="F151" s="53"/>
      <c r="G151" s="53"/>
      <c r="H151" s="53"/>
      <c r="I151" s="53"/>
      <c r="J151" s="53"/>
      <c r="K151" s="53"/>
      <c r="L151" s="53"/>
      <c r="M151" s="53"/>
      <c r="N151" s="53"/>
      <c r="O151" s="53"/>
      <c r="P151" s="53"/>
      <c r="Q151" s="53"/>
      <c r="R151" s="53"/>
      <c r="S151" s="53"/>
      <c r="T151" s="53"/>
      <c r="U151" s="53"/>
      <c r="V151" s="53"/>
      <c r="W151" s="53"/>
      <c r="X151" s="53"/>
      <c r="Y151" s="53"/>
      <c r="Z151" s="53"/>
    </row>
    <row r="152" spans="1:26" ht="15.75" customHeight="1" x14ac:dyDescent="0.3">
      <c r="A152" s="53"/>
      <c r="B152" s="53"/>
      <c r="C152" s="53"/>
      <c r="D152" s="53"/>
      <c r="E152" s="53"/>
      <c r="F152" s="53"/>
      <c r="G152" s="53"/>
      <c r="H152" s="53"/>
      <c r="I152" s="53"/>
      <c r="J152" s="53"/>
      <c r="K152" s="53"/>
      <c r="L152" s="53"/>
      <c r="M152" s="53"/>
      <c r="N152" s="53"/>
      <c r="O152" s="53"/>
      <c r="P152" s="53"/>
      <c r="Q152" s="53"/>
      <c r="R152" s="53"/>
      <c r="S152" s="53"/>
      <c r="T152" s="53"/>
      <c r="U152" s="53"/>
      <c r="V152" s="53"/>
      <c r="W152" s="53"/>
      <c r="X152" s="53"/>
      <c r="Y152" s="53"/>
      <c r="Z152" s="53"/>
    </row>
    <row r="153" spans="1:26" ht="15.75" customHeight="1" x14ac:dyDescent="0.3">
      <c r="A153" s="53"/>
      <c r="B153" s="53"/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M153" s="53"/>
      <c r="N153" s="53"/>
      <c r="O153" s="53"/>
      <c r="P153" s="53"/>
      <c r="Q153" s="53"/>
      <c r="R153" s="53"/>
      <c r="S153" s="53"/>
      <c r="T153" s="53"/>
      <c r="U153" s="53"/>
      <c r="V153" s="53"/>
      <c r="W153" s="53"/>
      <c r="X153" s="53"/>
      <c r="Y153" s="53"/>
      <c r="Z153" s="53"/>
    </row>
    <row r="154" spans="1:26" ht="15.75" customHeight="1" x14ac:dyDescent="0.3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M154" s="53"/>
      <c r="N154" s="53"/>
      <c r="O154" s="53"/>
      <c r="P154" s="53"/>
      <c r="Q154" s="53"/>
      <c r="R154" s="53"/>
      <c r="S154" s="53"/>
      <c r="T154" s="53"/>
      <c r="U154" s="53"/>
      <c r="V154" s="53"/>
      <c r="W154" s="53"/>
      <c r="X154" s="53"/>
      <c r="Y154" s="53"/>
      <c r="Z154" s="53"/>
    </row>
    <row r="155" spans="1:26" ht="15.75" customHeight="1" x14ac:dyDescent="0.3">
      <c r="A155" s="53"/>
      <c r="B155" s="53"/>
      <c r="C155" s="53"/>
      <c r="D155" s="53"/>
      <c r="E155" s="53"/>
      <c r="F155" s="53"/>
      <c r="G155" s="53"/>
      <c r="H155" s="53"/>
      <c r="I155" s="53"/>
      <c r="J155" s="53"/>
      <c r="K155" s="53"/>
      <c r="L155" s="53"/>
      <c r="M155" s="53"/>
      <c r="N155" s="53"/>
      <c r="O155" s="53"/>
      <c r="P155" s="53"/>
      <c r="Q155" s="53"/>
      <c r="R155" s="53"/>
      <c r="S155" s="53"/>
      <c r="T155" s="53"/>
      <c r="U155" s="53"/>
      <c r="V155" s="53"/>
      <c r="W155" s="53"/>
      <c r="X155" s="53"/>
      <c r="Y155" s="53"/>
      <c r="Z155" s="53"/>
    </row>
    <row r="156" spans="1:26" ht="15.75" customHeight="1" x14ac:dyDescent="0.3">
      <c r="A156" s="53"/>
      <c r="B156" s="53"/>
      <c r="C156" s="53"/>
      <c r="D156" s="53"/>
      <c r="E156" s="53"/>
      <c r="F156" s="53"/>
      <c r="G156" s="53"/>
      <c r="H156" s="53"/>
      <c r="I156" s="53"/>
      <c r="J156" s="53"/>
      <c r="K156" s="53"/>
      <c r="L156" s="53"/>
      <c r="M156" s="53"/>
      <c r="N156" s="53"/>
      <c r="O156" s="53"/>
      <c r="P156" s="53"/>
      <c r="Q156" s="53"/>
      <c r="R156" s="53"/>
      <c r="S156" s="53"/>
      <c r="T156" s="53"/>
      <c r="U156" s="53"/>
      <c r="V156" s="53"/>
      <c r="W156" s="53"/>
      <c r="X156" s="53"/>
      <c r="Y156" s="53"/>
      <c r="Z156" s="53"/>
    </row>
    <row r="157" spans="1:26" ht="15.75" customHeight="1" x14ac:dyDescent="0.3">
      <c r="A157" s="53"/>
      <c r="B157" s="53"/>
      <c r="C157" s="53"/>
      <c r="D157" s="53"/>
      <c r="E157" s="53"/>
      <c r="F157" s="53"/>
      <c r="G157" s="53"/>
      <c r="H157" s="53"/>
      <c r="I157" s="53"/>
      <c r="J157" s="53"/>
      <c r="K157" s="53"/>
      <c r="L157" s="53"/>
      <c r="M157" s="53"/>
      <c r="N157" s="53"/>
      <c r="O157" s="53"/>
      <c r="P157" s="53"/>
      <c r="Q157" s="53"/>
      <c r="R157" s="53"/>
      <c r="S157" s="53"/>
      <c r="T157" s="53"/>
      <c r="U157" s="53"/>
      <c r="V157" s="53"/>
      <c r="W157" s="53"/>
      <c r="X157" s="53"/>
      <c r="Y157" s="53"/>
      <c r="Z157" s="53"/>
    </row>
    <row r="158" spans="1:26" ht="15.75" customHeight="1" x14ac:dyDescent="0.3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  <c r="M158" s="53"/>
      <c r="N158" s="53"/>
      <c r="O158" s="53"/>
      <c r="P158" s="53"/>
      <c r="Q158" s="53"/>
      <c r="R158" s="53"/>
      <c r="S158" s="53"/>
      <c r="T158" s="53"/>
      <c r="U158" s="53"/>
      <c r="V158" s="53"/>
      <c r="W158" s="53"/>
      <c r="X158" s="53"/>
      <c r="Y158" s="53"/>
      <c r="Z158" s="53"/>
    </row>
    <row r="159" spans="1:26" ht="15.75" customHeight="1" x14ac:dyDescent="0.3">
      <c r="A159" s="53"/>
      <c r="B159" s="53"/>
      <c r="C159" s="53"/>
      <c r="D159" s="53"/>
      <c r="E159" s="53"/>
      <c r="F159" s="53"/>
      <c r="G159" s="53"/>
      <c r="H159" s="53"/>
      <c r="I159" s="53"/>
      <c r="J159" s="53"/>
      <c r="K159" s="53"/>
      <c r="L159" s="53"/>
      <c r="M159" s="53"/>
      <c r="N159" s="53"/>
      <c r="O159" s="53"/>
      <c r="P159" s="53"/>
      <c r="Q159" s="53"/>
      <c r="R159" s="53"/>
      <c r="S159" s="53"/>
      <c r="T159" s="53"/>
      <c r="U159" s="53"/>
      <c r="V159" s="53"/>
      <c r="W159" s="53"/>
      <c r="X159" s="53"/>
      <c r="Y159" s="53"/>
      <c r="Z159" s="53"/>
    </row>
    <row r="160" spans="1:26" ht="15.75" customHeight="1" x14ac:dyDescent="0.3">
      <c r="A160" s="53"/>
      <c r="B160" s="53"/>
      <c r="C160" s="53"/>
      <c r="D160" s="53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53"/>
      <c r="X160" s="53"/>
      <c r="Y160" s="53"/>
      <c r="Z160" s="53"/>
    </row>
    <row r="161" spans="1:26" ht="15.75" customHeight="1" x14ac:dyDescent="0.3">
      <c r="A161" s="53"/>
      <c r="B161" s="53"/>
      <c r="C161" s="53"/>
      <c r="D161" s="53"/>
      <c r="E161" s="53"/>
      <c r="F161" s="53"/>
      <c r="G161" s="53"/>
      <c r="H161" s="53"/>
      <c r="I161" s="53"/>
      <c r="J161" s="53"/>
      <c r="K161" s="53"/>
      <c r="L161" s="53"/>
      <c r="M161" s="53"/>
      <c r="N161" s="53"/>
      <c r="O161" s="53"/>
      <c r="P161" s="53"/>
      <c r="Q161" s="53"/>
      <c r="R161" s="53"/>
      <c r="S161" s="53"/>
      <c r="T161" s="53"/>
      <c r="U161" s="53"/>
      <c r="V161" s="53"/>
      <c r="W161" s="53"/>
      <c r="X161" s="53"/>
      <c r="Y161" s="53"/>
      <c r="Z161" s="53"/>
    </row>
    <row r="162" spans="1:26" ht="15.75" customHeight="1" x14ac:dyDescent="0.3">
      <c r="A162" s="53"/>
      <c r="B162" s="53"/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53"/>
      <c r="X162" s="53"/>
      <c r="Y162" s="53"/>
      <c r="Z162" s="53"/>
    </row>
    <row r="163" spans="1:26" ht="15.75" customHeight="1" x14ac:dyDescent="0.3">
      <c r="A163" s="53"/>
      <c r="B163" s="53"/>
      <c r="C163" s="53"/>
      <c r="D163" s="53"/>
      <c r="E163" s="53"/>
      <c r="F163" s="53"/>
      <c r="G163" s="53"/>
      <c r="H163" s="53"/>
      <c r="I163" s="53"/>
      <c r="J163" s="53"/>
      <c r="K163" s="53"/>
      <c r="L163" s="53"/>
      <c r="M163" s="53"/>
      <c r="N163" s="53"/>
      <c r="O163" s="53"/>
      <c r="P163" s="53"/>
      <c r="Q163" s="53"/>
      <c r="R163" s="53"/>
      <c r="S163" s="53"/>
      <c r="T163" s="53"/>
      <c r="U163" s="53"/>
      <c r="V163" s="53"/>
      <c r="W163" s="53"/>
      <c r="X163" s="53"/>
      <c r="Y163" s="53"/>
      <c r="Z163" s="53"/>
    </row>
    <row r="164" spans="1:26" ht="15.75" customHeight="1" x14ac:dyDescent="0.3">
      <c r="A164" s="53"/>
      <c r="B164" s="53"/>
      <c r="C164" s="53"/>
      <c r="D164" s="53"/>
      <c r="E164" s="53"/>
      <c r="F164" s="53"/>
      <c r="G164" s="53"/>
      <c r="H164" s="53"/>
      <c r="I164" s="53"/>
      <c r="J164" s="53"/>
      <c r="K164" s="53"/>
      <c r="L164" s="53"/>
      <c r="M164" s="53"/>
      <c r="N164" s="53"/>
      <c r="O164" s="53"/>
      <c r="P164" s="53"/>
      <c r="Q164" s="53"/>
      <c r="R164" s="53"/>
      <c r="S164" s="53"/>
      <c r="T164" s="53"/>
      <c r="U164" s="53"/>
      <c r="V164" s="53"/>
      <c r="W164" s="53"/>
      <c r="X164" s="53"/>
      <c r="Y164" s="53"/>
      <c r="Z164" s="53"/>
    </row>
    <row r="165" spans="1:26" ht="15.75" customHeight="1" x14ac:dyDescent="0.3">
      <c r="A165" s="53"/>
      <c r="B165" s="53"/>
      <c r="C165" s="53"/>
      <c r="D165" s="53"/>
      <c r="E165" s="53"/>
      <c r="F165" s="53"/>
      <c r="G165" s="53"/>
      <c r="H165" s="53"/>
      <c r="I165" s="53"/>
      <c r="J165" s="53"/>
      <c r="K165" s="53"/>
      <c r="L165" s="53"/>
      <c r="M165" s="53"/>
      <c r="N165" s="53"/>
      <c r="O165" s="53"/>
      <c r="P165" s="53"/>
      <c r="Q165" s="53"/>
      <c r="R165" s="53"/>
      <c r="S165" s="53"/>
      <c r="T165" s="53"/>
      <c r="U165" s="53"/>
      <c r="V165" s="53"/>
      <c r="W165" s="53"/>
      <c r="X165" s="53"/>
      <c r="Y165" s="53"/>
      <c r="Z165" s="53"/>
    </row>
    <row r="166" spans="1:26" ht="15.75" customHeight="1" x14ac:dyDescent="0.3">
      <c r="A166" s="53"/>
      <c r="B166" s="53"/>
      <c r="C166" s="53"/>
      <c r="D166" s="53"/>
      <c r="E166" s="53"/>
      <c r="F166" s="53"/>
      <c r="G166" s="53"/>
      <c r="H166" s="53"/>
      <c r="I166" s="53"/>
      <c r="J166" s="53"/>
      <c r="K166" s="53"/>
      <c r="L166" s="53"/>
      <c r="M166" s="53"/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3"/>
    </row>
    <row r="167" spans="1:26" ht="15.75" customHeight="1" x14ac:dyDescent="0.3">
      <c r="A167" s="53"/>
      <c r="B167" s="53"/>
      <c r="C167" s="53"/>
      <c r="D167" s="53"/>
      <c r="E167" s="53"/>
      <c r="F167" s="53"/>
      <c r="G167" s="53"/>
      <c r="H167" s="53"/>
      <c r="I167" s="53"/>
      <c r="J167" s="53"/>
      <c r="K167" s="53"/>
      <c r="L167" s="53"/>
      <c r="M167" s="53"/>
      <c r="N167" s="53"/>
      <c r="O167" s="53"/>
      <c r="P167" s="53"/>
      <c r="Q167" s="53"/>
      <c r="R167" s="53"/>
      <c r="S167" s="53"/>
      <c r="T167" s="53"/>
      <c r="U167" s="53"/>
      <c r="V167" s="53"/>
      <c r="W167" s="53"/>
      <c r="X167" s="53"/>
      <c r="Y167" s="53"/>
      <c r="Z167" s="53"/>
    </row>
    <row r="168" spans="1:26" ht="15.75" customHeight="1" x14ac:dyDescent="0.3">
      <c r="A168" s="53"/>
      <c r="B168" s="53"/>
      <c r="C168" s="53"/>
      <c r="D168" s="53"/>
      <c r="E168" s="53"/>
      <c r="F168" s="53"/>
      <c r="G168" s="53"/>
      <c r="H168" s="53"/>
      <c r="I168" s="53"/>
      <c r="J168" s="53"/>
      <c r="K168" s="53"/>
      <c r="L168" s="53"/>
      <c r="M168" s="53"/>
      <c r="N168" s="53"/>
      <c r="O168" s="53"/>
      <c r="P168" s="53"/>
      <c r="Q168" s="53"/>
      <c r="R168" s="53"/>
      <c r="S168" s="53"/>
      <c r="T168" s="53"/>
      <c r="U168" s="53"/>
      <c r="V168" s="53"/>
      <c r="W168" s="53"/>
      <c r="X168" s="53"/>
      <c r="Y168" s="53"/>
      <c r="Z168" s="53"/>
    </row>
    <row r="169" spans="1:26" ht="15.75" customHeight="1" x14ac:dyDescent="0.3">
      <c r="A169" s="53"/>
      <c r="B169" s="53"/>
      <c r="C169" s="53"/>
      <c r="D169" s="53"/>
      <c r="E169" s="53"/>
      <c r="F169" s="53"/>
      <c r="G169" s="53"/>
      <c r="H169" s="53"/>
      <c r="I169" s="53"/>
      <c r="J169" s="53"/>
      <c r="K169" s="53"/>
      <c r="L169" s="53"/>
      <c r="M169" s="53"/>
      <c r="N169" s="53"/>
      <c r="O169" s="53"/>
      <c r="P169" s="53"/>
      <c r="Q169" s="53"/>
      <c r="R169" s="53"/>
      <c r="S169" s="53"/>
      <c r="T169" s="53"/>
      <c r="U169" s="53"/>
      <c r="V169" s="53"/>
      <c r="W169" s="53"/>
      <c r="X169" s="53"/>
      <c r="Y169" s="53"/>
      <c r="Z169" s="53"/>
    </row>
    <row r="170" spans="1:26" ht="15.75" customHeight="1" x14ac:dyDescent="0.3">
      <c r="A170" s="53"/>
      <c r="B170" s="53"/>
      <c r="C170" s="53"/>
      <c r="D170" s="53"/>
      <c r="E170" s="53"/>
      <c r="F170" s="53"/>
      <c r="G170" s="53"/>
      <c r="H170" s="53"/>
      <c r="I170" s="53"/>
      <c r="J170" s="53"/>
      <c r="K170" s="53"/>
      <c r="L170" s="53"/>
      <c r="M170" s="53"/>
      <c r="N170" s="53"/>
      <c r="O170" s="53"/>
      <c r="P170" s="53"/>
      <c r="Q170" s="53"/>
      <c r="R170" s="53"/>
      <c r="S170" s="53"/>
      <c r="T170" s="53"/>
      <c r="U170" s="53"/>
      <c r="V170" s="53"/>
      <c r="W170" s="53"/>
      <c r="X170" s="53"/>
      <c r="Y170" s="53"/>
      <c r="Z170" s="53"/>
    </row>
    <row r="171" spans="1:26" ht="15.75" customHeight="1" x14ac:dyDescent="0.3">
      <c r="A171" s="53"/>
      <c r="B171" s="53"/>
      <c r="C171" s="53"/>
      <c r="D171" s="53"/>
      <c r="E171" s="53"/>
      <c r="F171" s="53"/>
      <c r="G171" s="53"/>
      <c r="H171" s="53"/>
      <c r="I171" s="53"/>
      <c r="J171" s="53"/>
      <c r="K171" s="53"/>
      <c r="L171" s="53"/>
      <c r="M171" s="53"/>
      <c r="N171" s="53"/>
      <c r="O171" s="53"/>
      <c r="P171" s="53"/>
      <c r="Q171" s="53"/>
      <c r="R171" s="53"/>
      <c r="S171" s="53"/>
      <c r="T171" s="53"/>
      <c r="U171" s="53"/>
      <c r="V171" s="53"/>
      <c r="W171" s="53"/>
      <c r="X171" s="53"/>
      <c r="Y171" s="53"/>
      <c r="Z171" s="53"/>
    </row>
    <row r="172" spans="1:26" ht="15.75" customHeight="1" x14ac:dyDescent="0.3">
      <c r="A172" s="53"/>
      <c r="B172" s="53"/>
      <c r="C172" s="53"/>
      <c r="D172" s="53"/>
      <c r="E172" s="53"/>
      <c r="F172" s="53"/>
      <c r="G172" s="53"/>
      <c r="H172" s="53"/>
      <c r="I172" s="53"/>
      <c r="J172" s="53"/>
      <c r="K172" s="53"/>
      <c r="L172" s="53"/>
      <c r="M172" s="53"/>
      <c r="N172" s="53"/>
      <c r="O172" s="53"/>
      <c r="P172" s="53"/>
      <c r="Q172" s="53"/>
      <c r="R172" s="53"/>
      <c r="S172" s="53"/>
      <c r="T172" s="53"/>
      <c r="U172" s="53"/>
      <c r="V172" s="53"/>
      <c r="W172" s="53"/>
      <c r="X172" s="53"/>
      <c r="Y172" s="53"/>
      <c r="Z172" s="53"/>
    </row>
    <row r="173" spans="1:26" ht="15.75" customHeight="1" x14ac:dyDescent="0.3">
      <c r="A173" s="53"/>
      <c r="B173" s="53"/>
      <c r="C173" s="53"/>
      <c r="D173" s="53"/>
      <c r="E173" s="53"/>
      <c r="F173" s="53"/>
      <c r="G173" s="53"/>
      <c r="H173" s="53"/>
      <c r="I173" s="53"/>
      <c r="J173" s="53"/>
      <c r="K173" s="53"/>
      <c r="L173" s="53"/>
      <c r="M173" s="53"/>
      <c r="N173" s="53"/>
      <c r="O173" s="53"/>
      <c r="P173" s="53"/>
      <c r="Q173" s="53"/>
      <c r="R173" s="53"/>
      <c r="S173" s="53"/>
      <c r="T173" s="53"/>
      <c r="U173" s="53"/>
      <c r="V173" s="53"/>
      <c r="W173" s="53"/>
      <c r="X173" s="53"/>
      <c r="Y173" s="53"/>
      <c r="Z173" s="53"/>
    </row>
    <row r="174" spans="1:26" ht="15.75" customHeight="1" x14ac:dyDescent="0.3">
      <c r="A174" s="53"/>
      <c r="B174" s="53"/>
      <c r="C174" s="53"/>
      <c r="D174" s="53"/>
      <c r="E174" s="53"/>
      <c r="F174" s="53"/>
      <c r="G174" s="53"/>
      <c r="H174" s="53"/>
      <c r="I174" s="53"/>
      <c r="J174" s="53"/>
      <c r="K174" s="53"/>
      <c r="L174" s="53"/>
      <c r="M174" s="53"/>
      <c r="N174" s="53"/>
      <c r="O174" s="53"/>
      <c r="P174" s="53"/>
      <c r="Q174" s="53"/>
      <c r="R174" s="53"/>
      <c r="S174" s="53"/>
      <c r="T174" s="53"/>
      <c r="U174" s="53"/>
      <c r="V174" s="53"/>
      <c r="W174" s="53"/>
      <c r="X174" s="53"/>
      <c r="Y174" s="53"/>
      <c r="Z174" s="53"/>
    </row>
    <row r="175" spans="1:26" ht="15.75" customHeight="1" x14ac:dyDescent="0.3">
      <c r="A175" s="53"/>
      <c r="B175" s="53"/>
      <c r="C175" s="53"/>
      <c r="D175" s="53"/>
      <c r="E175" s="53"/>
      <c r="F175" s="53"/>
      <c r="G175" s="53"/>
      <c r="H175" s="53"/>
      <c r="I175" s="53"/>
      <c r="J175" s="53"/>
      <c r="K175" s="53"/>
      <c r="L175" s="53"/>
      <c r="M175" s="53"/>
      <c r="N175" s="53"/>
      <c r="O175" s="53"/>
      <c r="P175" s="53"/>
      <c r="Q175" s="53"/>
      <c r="R175" s="53"/>
      <c r="S175" s="53"/>
      <c r="T175" s="53"/>
      <c r="U175" s="53"/>
      <c r="V175" s="53"/>
      <c r="W175" s="53"/>
      <c r="X175" s="53"/>
      <c r="Y175" s="53"/>
      <c r="Z175" s="53"/>
    </row>
    <row r="176" spans="1:26" ht="15.75" customHeight="1" x14ac:dyDescent="0.3">
      <c r="A176" s="53"/>
      <c r="B176" s="53"/>
      <c r="C176" s="53"/>
      <c r="D176" s="53"/>
      <c r="E176" s="53"/>
      <c r="F176" s="53"/>
      <c r="G176" s="53"/>
      <c r="H176" s="53"/>
      <c r="I176" s="53"/>
      <c r="J176" s="53"/>
      <c r="K176" s="53"/>
      <c r="L176" s="53"/>
      <c r="M176" s="53"/>
      <c r="N176" s="53"/>
      <c r="O176" s="53"/>
      <c r="P176" s="53"/>
      <c r="Q176" s="53"/>
      <c r="R176" s="53"/>
      <c r="S176" s="53"/>
      <c r="T176" s="53"/>
      <c r="U176" s="53"/>
      <c r="V176" s="53"/>
      <c r="W176" s="53"/>
      <c r="X176" s="53"/>
      <c r="Y176" s="53"/>
      <c r="Z176" s="53"/>
    </row>
    <row r="177" spans="1:26" ht="15.75" customHeight="1" x14ac:dyDescent="0.3">
      <c r="A177" s="53"/>
      <c r="B177" s="53"/>
      <c r="C177" s="53"/>
      <c r="D177" s="53"/>
      <c r="E177" s="53"/>
      <c r="F177" s="53"/>
      <c r="G177" s="53"/>
      <c r="H177" s="53"/>
      <c r="I177" s="53"/>
      <c r="J177" s="53"/>
      <c r="K177" s="53"/>
      <c r="L177" s="53"/>
      <c r="M177" s="53"/>
      <c r="N177" s="53"/>
      <c r="O177" s="53"/>
      <c r="P177" s="53"/>
      <c r="Q177" s="53"/>
      <c r="R177" s="53"/>
      <c r="S177" s="53"/>
      <c r="T177" s="53"/>
      <c r="U177" s="53"/>
      <c r="V177" s="53"/>
      <c r="W177" s="53"/>
      <c r="X177" s="53"/>
      <c r="Y177" s="53"/>
      <c r="Z177" s="53"/>
    </row>
    <row r="178" spans="1:26" ht="15.75" customHeight="1" x14ac:dyDescent="0.3">
      <c r="A178" s="53"/>
      <c r="B178" s="53"/>
      <c r="C178" s="53"/>
      <c r="D178" s="53"/>
      <c r="E178" s="53"/>
      <c r="F178" s="53"/>
      <c r="G178" s="53"/>
      <c r="H178" s="53"/>
      <c r="I178" s="53"/>
      <c r="J178" s="53"/>
      <c r="K178" s="53"/>
      <c r="L178" s="53"/>
      <c r="M178" s="53"/>
      <c r="N178" s="53"/>
      <c r="O178" s="53"/>
      <c r="P178" s="53"/>
      <c r="Q178" s="53"/>
      <c r="R178" s="53"/>
      <c r="S178" s="53"/>
      <c r="T178" s="53"/>
      <c r="U178" s="53"/>
      <c r="V178" s="53"/>
      <c r="W178" s="53"/>
      <c r="X178" s="53"/>
      <c r="Y178" s="53"/>
      <c r="Z178" s="53"/>
    </row>
    <row r="179" spans="1:26" ht="15.75" customHeight="1" x14ac:dyDescent="0.3">
      <c r="A179" s="53"/>
      <c r="B179" s="53"/>
      <c r="C179" s="53"/>
      <c r="D179" s="53"/>
      <c r="E179" s="53"/>
      <c r="F179" s="53"/>
      <c r="G179" s="53"/>
      <c r="H179" s="53"/>
      <c r="I179" s="53"/>
      <c r="J179" s="53"/>
      <c r="K179" s="53"/>
      <c r="L179" s="53"/>
      <c r="M179" s="53"/>
      <c r="N179" s="53"/>
      <c r="O179" s="53"/>
      <c r="P179" s="53"/>
      <c r="Q179" s="53"/>
      <c r="R179" s="53"/>
      <c r="S179" s="53"/>
      <c r="T179" s="53"/>
      <c r="U179" s="53"/>
      <c r="V179" s="53"/>
      <c r="W179" s="53"/>
      <c r="X179" s="53"/>
      <c r="Y179" s="53"/>
      <c r="Z179" s="53"/>
    </row>
    <row r="180" spans="1:26" ht="15.75" customHeight="1" x14ac:dyDescent="0.3">
      <c r="A180" s="53"/>
      <c r="B180" s="53"/>
      <c r="C180" s="53"/>
      <c r="D180" s="53"/>
      <c r="E180" s="53"/>
      <c r="F180" s="53"/>
      <c r="G180" s="53"/>
      <c r="H180" s="53"/>
      <c r="I180" s="53"/>
      <c r="J180" s="53"/>
      <c r="K180" s="53"/>
      <c r="L180" s="53"/>
      <c r="M180" s="53"/>
      <c r="N180" s="53"/>
      <c r="O180" s="53"/>
      <c r="P180" s="53"/>
      <c r="Q180" s="53"/>
      <c r="R180" s="53"/>
      <c r="S180" s="53"/>
      <c r="T180" s="53"/>
      <c r="U180" s="53"/>
      <c r="V180" s="53"/>
      <c r="W180" s="53"/>
      <c r="X180" s="53"/>
      <c r="Y180" s="53"/>
      <c r="Z180" s="53"/>
    </row>
    <row r="181" spans="1:26" ht="15.75" customHeight="1" x14ac:dyDescent="0.3">
      <c r="A181" s="53"/>
      <c r="B181" s="53"/>
      <c r="C181" s="53"/>
      <c r="D181" s="53"/>
      <c r="E181" s="53"/>
      <c r="F181" s="53"/>
      <c r="G181" s="53"/>
      <c r="H181" s="53"/>
      <c r="I181" s="53"/>
      <c r="J181" s="53"/>
      <c r="K181" s="53"/>
      <c r="L181" s="53"/>
      <c r="M181" s="53"/>
      <c r="N181" s="53"/>
      <c r="O181" s="53"/>
      <c r="P181" s="53"/>
      <c r="Q181" s="53"/>
      <c r="R181" s="53"/>
      <c r="S181" s="53"/>
      <c r="T181" s="53"/>
      <c r="U181" s="53"/>
      <c r="V181" s="53"/>
      <c r="W181" s="53"/>
      <c r="X181" s="53"/>
      <c r="Y181" s="53"/>
      <c r="Z181" s="53"/>
    </row>
    <row r="182" spans="1:26" ht="15.75" customHeight="1" x14ac:dyDescent="0.3">
      <c r="A182" s="53"/>
      <c r="B182" s="53"/>
      <c r="C182" s="53"/>
      <c r="D182" s="53"/>
      <c r="E182" s="53"/>
      <c r="F182" s="53"/>
      <c r="G182" s="53"/>
      <c r="H182" s="53"/>
      <c r="I182" s="53"/>
      <c r="J182" s="53"/>
      <c r="K182" s="53"/>
      <c r="L182" s="53"/>
      <c r="M182" s="53"/>
      <c r="N182" s="53"/>
      <c r="O182" s="53"/>
      <c r="P182" s="53"/>
      <c r="Q182" s="53"/>
      <c r="R182" s="53"/>
      <c r="S182" s="53"/>
      <c r="T182" s="53"/>
      <c r="U182" s="53"/>
      <c r="V182" s="53"/>
      <c r="W182" s="53"/>
      <c r="X182" s="53"/>
      <c r="Y182" s="53"/>
      <c r="Z182" s="53"/>
    </row>
    <row r="183" spans="1:26" ht="15.75" customHeight="1" x14ac:dyDescent="0.3">
      <c r="A183" s="53"/>
      <c r="B183" s="53"/>
      <c r="C183" s="53"/>
      <c r="D183" s="53"/>
      <c r="E183" s="53"/>
      <c r="F183" s="53"/>
      <c r="G183" s="53"/>
      <c r="H183" s="53"/>
      <c r="I183" s="53"/>
      <c r="J183" s="53"/>
      <c r="K183" s="53"/>
      <c r="L183" s="53"/>
      <c r="M183" s="53"/>
      <c r="N183" s="53"/>
      <c r="O183" s="53"/>
      <c r="P183" s="53"/>
      <c r="Q183" s="53"/>
      <c r="R183" s="53"/>
      <c r="S183" s="53"/>
      <c r="T183" s="53"/>
      <c r="U183" s="53"/>
      <c r="V183" s="53"/>
      <c r="W183" s="53"/>
      <c r="X183" s="53"/>
      <c r="Y183" s="53"/>
      <c r="Z183" s="53"/>
    </row>
    <row r="184" spans="1:26" ht="15.75" customHeight="1" x14ac:dyDescent="0.3">
      <c r="A184" s="53"/>
      <c r="B184" s="53"/>
      <c r="C184" s="53"/>
      <c r="D184" s="53"/>
      <c r="E184" s="53"/>
      <c r="F184" s="53"/>
      <c r="G184" s="53"/>
      <c r="H184" s="53"/>
      <c r="I184" s="53"/>
      <c r="J184" s="53"/>
      <c r="K184" s="53"/>
      <c r="L184" s="53"/>
      <c r="M184" s="53"/>
      <c r="N184" s="53"/>
      <c r="O184" s="53"/>
      <c r="P184" s="53"/>
      <c r="Q184" s="53"/>
      <c r="R184" s="53"/>
      <c r="S184" s="53"/>
      <c r="T184" s="53"/>
      <c r="U184" s="53"/>
      <c r="V184" s="53"/>
      <c r="W184" s="53"/>
      <c r="X184" s="53"/>
      <c r="Y184" s="53"/>
      <c r="Z184" s="53"/>
    </row>
    <row r="185" spans="1:26" ht="15.75" customHeight="1" x14ac:dyDescent="0.3">
      <c r="A185" s="53"/>
      <c r="B185" s="53"/>
      <c r="C185" s="53"/>
      <c r="D185" s="53"/>
      <c r="E185" s="53"/>
      <c r="F185" s="53"/>
      <c r="G185" s="53"/>
      <c r="H185" s="53"/>
      <c r="I185" s="53"/>
      <c r="J185" s="53"/>
      <c r="K185" s="53"/>
      <c r="L185" s="53"/>
      <c r="M185" s="53"/>
      <c r="N185" s="53"/>
      <c r="O185" s="53"/>
      <c r="P185" s="53"/>
      <c r="Q185" s="53"/>
      <c r="R185" s="53"/>
      <c r="S185" s="53"/>
      <c r="T185" s="53"/>
      <c r="U185" s="53"/>
      <c r="V185" s="53"/>
      <c r="W185" s="53"/>
      <c r="X185" s="53"/>
      <c r="Y185" s="53"/>
      <c r="Z185" s="53"/>
    </row>
    <row r="186" spans="1:26" ht="15.75" customHeight="1" x14ac:dyDescent="0.3">
      <c r="A186" s="53"/>
      <c r="B186" s="53"/>
      <c r="C186" s="53"/>
      <c r="D186" s="53"/>
      <c r="E186" s="53"/>
      <c r="F186" s="53"/>
      <c r="G186" s="53"/>
      <c r="H186" s="53"/>
      <c r="I186" s="53"/>
      <c r="J186" s="53"/>
      <c r="K186" s="53"/>
      <c r="L186" s="53"/>
      <c r="M186" s="53"/>
      <c r="N186" s="53"/>
      <c r="O186" s="53"/>
      <c r="P186" s="53"/>
      <c r="Q186" s="53"/>
      <c r="R186" s="53"/>
      <c r="S186" s="53"/>
      <c r="T186" s="53"/>
      <c r="U186" s="53"/>
      <c r="V186" s="53"/>
      <c r="W186" s="53"/>
      <c r="X186" s="53"/>
      <c r="Y186" s="53"/>
      <c r="Z186" s="53"/>
    </row>
    <row r="187" spans="1:26" ht="15.75" customHeight="1" x14ac:dyDescent="0.3">
      <c r="A187" s="53"/>
      <c r="B187" s="53"/>
      <c r="C187" s="53"/>
      <c r="D187" s="53"/>
      <c r="E187" s="53"/>
      <c r="F187" s="53"/>
      <c r="G187" s="53"/>
      <c r="H187" s="53"/>
      <c r="I187" s="53"/>
      <c r="J187" s="53"/>
      <c r="K187" s="53"/>
      <c r="L187" s="53"/>
      <c r="M187" s="53"/>
      <c r="N187" s="53"/>
      <c r="O187" s="53"/>
      <c r="P187" s="53"/>
      <c r="Q187" s="53"/>
      <c r="R187" s="53"/>
      <c r="S187" s="53"/>
      <c r="T187" s="53"/>
      <c r="U187" s="53"/>
      <c r="V187" s="53"/>
      <c r="W187" s="53"/>
      <c r="X187" s="53"/>
      <c r="Y187" s="53"/>
      <c r="Z187" s="53"/>
    </row>
    <row r="188" spans="1:26" ht="15.75" customHeight="1" x14ac:dyDescent="0.3">
      <c r="A188" s="53"/>
      <c r="B188" s="53"/>
      <c r="C188" s="53"/>
      <c r="D188" s="53"/>
      <c r="E188" s="53"/>
      <c r="F188" s="53"/>
      <c r="G188" s="53"/>
      <c r="H188" s="53"/>
      <c r="I188" s="53"/>
      <c r="J188" s="53"/>
      <c r="K188" s="53"/>
      <c r="L188" s="53"/>
      <c r="M188" s="53"/>
      <c r="N188" s="53"/>
      <c r="O188" s="53"/>
      <c r="P188" s="53"/>
      <c r="Q188" s="53"/>
      <c r="R188" s="53"/>
      <c r="S188" s="53"/>
      <c r="T188" s="53"/>
      <c r="U188" s="53"/>
      <c r="V188" s="53"/>
      <c r="W188" s="53"/>
      <c r="X188" s="53"/>
      <c r="Y188" s="53"/>
      <c r="Z188" s="53"/>
    </row>
    <row r="189" spans="1:26" ht="15.75" customHeight="1" x14ac:dyDescent="0.3">
      <c r="A189" s="53"/>
      <c r="B189" s="53"/>
      <c r="C189" s="53"/>
      <c r="D189" s="53"/>
      <c r="E189" s="53"/>
      <c r="F189" s="53"/>
      <c r="G189" s="53"/>
      <c r="H189" s="53"/>
      <c r="I189" s="53"/>
      <c r="J189" s="53"/>
      <c r="K189" s="53"/>
      <c r="L189" s="53"/>
      <c r="M189" s="53"/>
      <c r="N189" s="53"/>
      <c r="O189" s="53"/>
      <c r="P189" s="53"/>
      <c r="Q189" s="53"/>
      <c r="R189" s="53"/>
      <c r="S189" s="53"/>
      <c r="T189" s="53"/>
      <c r="U189" s="53"/>
      <c r="V189" s="53"/>
      <c r="W189" s="53"/>
      <c r="X189" s="53"/>
      <c r="Y189" s="53"/>
      <c r="Z189" s="53"/>
    </row>
    <row r="190" spans="1:26" ht="15.75" customHeight="1" x14ac:dyDescent="0.3">
      <c r="A190" s="53"/>
      <c r="B190" s="53"/>
      <c r="C190" s="53"/>
      <c r="D190" s="53"/>
      <c r="E190" s="53"/>
      <c r="F190" s="53"/>
      <c r="G190" s="53"/>
      <c r="H190" s="53"/>
      <c r="I190" s="53"/>
      <c r="J190" s="53"/>
      <c r="K190" s="53"/>
      <c r="L190" s="53"/>
      <c r="M190" s="53"/>
      <c r="N190" s="53"/>
      <c r="O190" s="53"/>
      <c r="P190" s="53"/>
      <c r="Q190" s="53"/>
      <c r="R190" s="53"/>
      <c r="S190" s="53"/>
      <c r="T190" s="53"/>
      <c r="U190" s="53"/>
      <c r="V190" s="53"/>
      <c r="W190" s="53"/>
      <c r="X190" s="53"/>
      <c r="Y190" s="53"/>
      <c r="Z190" s="53"/>
    </row>
    <row r="191" spans="1:26" ht="15.75" customHeight="1" x14ac:dyDescent="0.3">
      <c r="A191" s="53"/>
      <c r="B191" s="53"/>
      <c r="C191" s="53"/>
      <c r="D191" s="53"/>
      <c r="E191" s="53"/>
      <c r="F191" s="53"/>
      <c r="G191" s="53"/>
      <c r="H191" s="53"/>
      <c r="I191" s="53"/>
      <c r="J191" s="53"/>
      <c r="K191" s="53"/>
      <c r="L191" s="53"/>
      <c r="M191" s="53"/>
      <c r="N191" s="53"/>
      <c r="O191" s="53"/>
      <c r="P191" s="53"/>
      <c r="Q191" s="53"/>
      <c r="R191" s="53"/>
      <c r="S191" s="53"/>
      <c r="T191" s="53"/>
      <c r="U191" s="53"/>
      <c r="V191" s="53"/>
      <c r="W191" s="53"/>
      <c r="X191" s="53"/>
      <c r="Y191" s="53"/>
      <c r="Z191" s="53"/>
    </row>
    <row r="192" spans="1:26" ht="15.75" customHeight="1" x14ac:dyDescent="0.3">
      <c r="A192" s="53"/>
      <c r="B192" s="53"/>
      <c r="C192" s="53"/>
      <c r="D192" s="53"/>
      <c r="E192" s="53"/>
      <c r="F192" s="53"/>
      <c r="G192" s="53"/>
      <c r="H192" s="53"/>
      <c r="I192" s="53"/>
      <c r="J192" s="53"/>
      <c r="K192" s="53"/>
      <c r="L192" s="53"/>
      <c r="M192" s="53"/>
      <c r="N192" s="53"/>
      <c r="O192" s="53"/>
      <c r="P192" s="53"/>
      <c r="Q192" s="53"/>
      <c r="R192" s="53"/>
      <c r="S192" s="53"/>
      <c r="T192" s="53"/>
      <c r="U192" s="53"/>
      <c r="V192" s="53"/>
      <c r="W192" s="53"/>
      <c r="X192" s="53"/>
      <c r="Y192" s="53"/>
      <c r="Z192" s="53"/>
    </row>
    <row r="193" spans="1:26" ht="15.75" customHeight="1" x14ac:dyDescent="0.3">
      <c r="A193" s="53"/>
      <c r="B193" s="53"/>
      <c r="C193" s="53"/>
      <c r="D193" s="53"/>
      <c r="E193" s="53"/>
      <c r="F193" s="53"/>
      <c r="G193" s="53"/>
      <c r="H193" s="53"/>
      <c r="I193" s="53"/>
      <c r="J193" s="53"/>
      <c r="K193" s="53"/>
      <c r="L193" s="53"/>
      <c r="M193" s="53"/>
      <c r="N193" s="53"/>
      <c r="O193" s="53"/>
      <c r="P193" s="53"/>
      <c r="Q193" s="53"/>
      <c r="R193" s="53"/>
      <c r="S193" s="53"/>
      <c r="T193" s="53"/>
      <c r="U193" s="53"/>
      <c r="V193" s="53"/>
      <c r="W193" s="53"/>
      <c r="X193" s="53"/>
      <c r="Y193" s="53"/>
      <c r="Z193" s="53"/>
    </row>
    <row r="194" spans="1:26" ht="15.75" customHeight="1" x14ac:dyDescent="0.3">
      <c r="A194" s="53"/>
      <c r="B194" s="53"/>
      <c r="C194" s="53"/>
      <c r="D194" s="53"/>
      <c r="E194" s="53"/>
      <c r="F194" s="53"/>
      <c r="G194" s="53"/>
      <c r="H194" s="53"/>
      <c r="I194" s="53"/>
      <c r="J194" s="53"/>
      <c r="K194" s="53"/>
      <c r="L194" s="53"/>
      <c r="M194" s="53"/>
      <c r="N194" s="53"/>
      <c r="O194" s="53"/>
      <c r="P194" s="53"/>
      <c r="Q194" s="53"/>
      <c r="R194" s="53"/>
      <c r="S194" s="53"/>
      <c r="T194" s="53"/>
      <c r="U194" s="53"/>
      <c r="V194" s="53"/>
      <c r="W194" s="53"/>
      <c r="X194" s="53"/>
      <c r="Y194" s="53"/>
      <c r="Z194" s="53"/>
    </row>
    <row r="195" spans="1:26" ht="15.75" customHeight="1" x14ac:dyDescent="0.3">
      <c r="A195" s="53"/>
      <c r="B195" s="53"/>
      <c r="C195" s="53"/>
      <c r="D195" s="53"/>
      <c r="E195" s="53"/>
      <c r="F195" s="53"/>
      <c r="G195" s="53"/>
      <c r="H195" s="53"/>
      <c r="I195" s="53"/>
      <c r="J195" s="53"/>
      <c r="K195" s="53"/>
      <c r="L195" s="53"/>
      <c r="M195" s="53"/>
      <c r="N195" s="53"/>
      <c r="O195" s="53"/>
      <c r="P195" s="53"/>
      <c r="Q195" s="53"/>
      <c r="R195" s="53"/>
      <c r="S195" s="53"/>
      <c r="T195" s="53"/>
      <c r="U195" s="53"/>
      <c r="V195" s="53"/>
      <c r="W195" s="53"/>
      <c r="X195" s="53"/>
      <c r="Y195" s="53"/>
      <c r="Z195" s="53"/>
    </row>
    <row r="196" spans="1:26" ht="15.75" customHeight="1" x14ac:dyDescent="0.3">
      <c r="A196" s="53"/>
      <c r="B196" s="53"/>
      <c r="C196" s="53"/>
      <c r="D196" s="53"/>
      <c r="E196" s="53"/>
      <c r="F196" s="53"/>
      <c r="G196" s="53"/>
      <c r="H196" s="53"/>
      <c r="I196" s="53"/>
      <c r="J196" s="53"/>
      <c r="K196" s="53"/>
      <c r="L196" s="53"/>
      <c r="M196" s="53"/>
      <c r="N196" s="53"/>
      <c r="O196" s="53"/>
      <c r="P196" s="53"/>
      <c r="Q196" s="53"/>
      <c r="R196" s="53"/>
      <c r="S196" s="53"/>
      <c r="T196" s="53"/>
      <c r="U196" s="53"/>
      <c r="V196" s="53"/>
      <c r="W196" s="53"/>
      <c r="X196" s="53"/>
      <c r="Y196" s="53"/>
      <c r="Z196" s="53"/>
    </row>
    <row r="197" spans="1:26" ht="15.75" customHeight="1" x14ac:dyDescent="0.3">
      <c r="A197" s="53"/>
      <c r="B197" s="53"/>
      <c r="C197" s="53"/>
      <c r="D197" s="53"/>
      <c r="E197" s="53"/>
      <c r="F197" s="53"/>
      <c r="G197" s="53"/>
      <c r="H197" s="53"/>
      <c r="I197" s="53"/>
      <c r="J197" s="53"/>
      <c r="K197" s="53"/>
      <c r="L197" s="53"/>
      <c r="M197" s="53"/>
      <c r="N197" s="53"/>
      <c r="O197" s="53"/>
      <c r="P197" s="53"/>
      <c r="Q197" s="53"/>
      <c r="R197" s="53"/>
      <c r="S197" s="53"/>
      <c r="T197" s="53"/>
      <c r="U197" s="53"/>
      <c r="V197" s="53"/>
      <c r="W197" s="53"/>
      <c r="X197" s="53"/>
      <c r="Y197" s="53"/>
      <c r="Z197" s="53"/>
    </row>
    <row r="198" spans="1:26" ht="15.75" customHeight="1" x14ac:dyDescent="0.3">
      <c r="A198" s="53"/>
      <c r="B198" s="53"/>
      <c r="C198" s="53"/>
      <c r="D198" s="53"/>
      <c r="E198" s="53"/>
      <c r="F198" s="53"/>
      <c r="G198" s="53"/>
      <c r="H198" s="53"/>
      <c r="I198" s="53"/>
      <c r="J198" s="53"/>
      <c r="K198" s="53"/>
      <c r="L198" s="53"/>
      <c r="M198" s="53"/>
      <c r="N198" s="53"/>
      <c r="O198" s="53"/>
      <c r="P198" s="53"/>
      <c r="Q198" s="53"/>
      <c r="R198" s="53"/>
      <c r="S198" s="53"/>
      <c r="T198" s="53"/>
      <c r="U198" s="53"/>
      <c r="V198" s="53"/>
      <c r="W198" s="53"/>
      <c r="X198" s="53"/>
      <c r="Y198" s="53"/>
      <c r="Z198" s="53"/>
    </row>
    <row r="199" spans="1:26" ht="15.75" customHeight="1" x14ac:dyDescent="0.3">
      <c r="A199" s="53"/>
      <c r="B199" s="53"/>
      <c r="C199" s="53"/>
      <c r="D199" s="53"/>
      <c r="E199" s="53"/>
      <c r="F199" s="53"/>
      <c r="G199" s="53"/>
      <c r="H199" s="53"/>
      <c r="I199" s="53"/>
      <c r="J199" s="53"/>
      <c r="K199" s="53"/>
      <c r="L199" s="53"/>
      <c r="M199" s="53"/>
      <c r="N199" s="53"/>
      <c r="O199" s="53"/>
      <c r="P199" s="53"/>
      <c r="Q199" s="53"/>
      <c r="R199" s="53"/>
      <c r="S199" s="53"/>
      <c r="T199" s="53"/>
      <c r="U199" s="53"/>
      <c r="V199" s="53"/>
      <c r="W199" s="53"/>
      <c r="X199" s="53"/>
      <c r="Y199" s="53"/>
      <c r="Z199" s="53"/>
    </row>
    <row r="200" spans="1:26" ht="15.75" customHeight="1" x14ac:dyDescent="0.3">
      <c r="A200" s="53"/>
      <c r="B200" s="53"/>
      <c r="C200" s="53"/>
      <c r="D200" s="53"/>
      <c r="E200" s="53"/>
      <c r="F200" s="53"/>
      <c r="G200" s="53"/>
      <c r="H200" s="53"/>
      <c r="I200" s="53"/>
      <c r="J200" s="53"/>
      <c r="K200" s="53"/>
      <c r="L200" s="53"/>
      <c r="M200" s="53"/>
      <c r="N200" s="53"/>
      <c r="O200" s="53"/>
      <c r="P200" s="53"/>
      <c r="Q200" s="53"/>
      <c r="R200" s="53"/>
      <c r="S200" s="53"/>
      <c r="T200" s="53"/>
      <c r="U200" s="53"/>
      <c r="V200" s="53"/>
      <c r="W200" s="53"/>
      <c r="X200" s="53"/>
      <c r="Y200" s="53"/>
      <c r="Z200" s="53"/>
    </row>
    <row r="201" spans="1:26" ht="15.75" customHeight="1" x14ac:dyDescent="0.3">
      <c r="A201" s="53"/>
      <c r="B201" s="53"/>
      <c r="C201" s="53"/>
      <c r="D201" s="53"/>
      <c r="E201" s="53"/>
      <c r="F201" s="53"/>
      <c r="G201" s="53"/>
      <c r="H201" s="53"/>
      <c r="I201" s="53"/>
      <c r="J201" s="53"/>
      <c r="K201" s="53"/>
      <c r="L201" s="53"/>
      <c r="M201" s="53"/>
      <c r="N201" s="53"/>
      <c r="O201" s="53"/>
      <c r="P201" s="53"/>
      <c r="Q201" s="53"/>
      <c r="R201" s="53"/>
      <c r="S201" s="53"/>
      <c r="T201" s="53"/>
      <c r="U201" s="53"/>
      <c r="V201" s="53"/>
      <c r="W201" s="53"/>
      <c r="X201" s="53"/>
      <c r="Y201" s="53"/>
      <c r="Z201" s="53"/>
    </row>
    <row r="202" spans="1:26" ht="15.75" customHeight="1" x14ac:dyDescent="0.3">
      <c r="A202" s="53"/>
      <c r="B202" s="53"/>
      <c r="C202" s="53"/>
      <c r="D202" s="53"/>
      <c r="E202" s="53"/>
      <c r="F202" s="53"/>
      <c r="G202" s="53"/>
      <c r="H202" s="53"/>
      <c r="I202" s="53"/>
      <c r="J202" s="53"/>
      <c r="K202" s="53"/>
      <c r="L202" s="53"/>
      <c r="M202" s="53"/>
      <c r="N202" s="53"/>
      <c r="O202" s="53"/>
      <c r="P202" s="53"/>
      <c r="Q202" s="53"/>
      <c r="R202" s="53"/>
      <c r="S202" s="53"/>
      <c r="T202" s="53"/>
      <c r="U202" s="53"/>
      <c r="V202" s="53"/>
      <c r="W202" s="53"/>
      <c r="X202" s="53"/>
      <c r="Y202" s="53"/>
      <c r="Z202" s="53"/>
    </row>
    <row r="203" spans="1:26" ht="15.75" customHeight="1" x14ac:dyDescent="0.3">
      <c r="A203" s="53"/>
      <c r="B203" s="53"/>
      <c r="C203" s="53"/>
      <c r="D203" s="53"/>
      <c r="E203" s="53"/>
      <c r="F203" s="53"/>
      <c r="G203" s="53"/>
      <c r="H203" s="53"/>
      <c r="I203" s="53"/>
      <c r="J203" s="53"/>
      <c r="K203" s="53"/>
      <c r="L203" s="53"/>
      <c r="M203" s="53"/>
      <c r="N203" s="53"/>
      <c r="O203" s="53"/>
      <c r="P203" s="53"/>
      <c r="Q203" s="53"/>
      <c r="R203" s="53"/>
      <c r="S203" s="53"/>
      <c r="T203" s="53"/>
      <c r="U203" s="53"/>
      <c r="V203" s="53"/>
      <c r="W203" s="53"/>
      <c r="X203" s="53"/>
      <c r="Y203" s="53"/>
      <c r="Z203" s="53"/>
    </row>
    <row r="204" spans="1:26" ht="15.75" customHeight="1" x14ac:dyDescent="0.3">
      <c r="A204" s="53"/>
      <c r="B204" s="53"/>
      <c r="C204" s="53"/>
      <c r="D204" s="53"/>
      <c r="E204" s="53"/>
      <c r="F204" s="53"/>
      <c r="G204" s="53"/>
      <c r="H204" s="53"/>
      <c r="I204" s="53"/>
      <c r="J204" s="53"/>
      <c r="K204" s="53"/>
      <c r="L204" s="53"/>
      <c r="M204" s="53"/>
      <c r="N204" s="53"/>
      <c r="O204" s="53"/>
      <c r="P204" s="53"/>
      <c r="Q204" s="53"/>
      <c r="R204" s="53"/>
      <c r="S204" s="53"/>
      <c r="T204" s="53"/>
      <c r="U204" s="53"/>
      <c r="V204" s="53"/>
      <c r="W204" s="53"/>
      <c r="X204" s="53"/>
      <c r="Y204" s="53"/>
      <c r="Z204" s="53"/>
    </row>
    <row r="205" spans="1:26" ht="15.75" customHeight="1" x14ac:dyDescent="0.3">
      <c r="A205" s="53"/>
      <c r="B205" s="53"/>
      <c r="C205" s="53"/>
      <c r="D205" s="53"/>
      <c r="E205" s="53"/>
      <c r="F205" s="53"/>
      <c r="G205" s="53"/>
      <c r="H205" s="53"/>
      <c r="I205" s="53"/>
      <c r="J205" s="53"/>
      <c r="K205" s="53"/>
      <c r="L205" s="53"/>
      <c r="M205" s="53"/>
      <c r="N205" s="53"/>
      <c r="O205" s="53"/>
      <c r="P205" s="53"/>
      <c r="Q205" s="53"/>
      <c r="R205" s="53"/>
      <c r="S205" s="53"/>
      <c r="T205" s="53"/>
      <c r="U205" s="53"/>
      <c r="V205" s="53"/>
      <c r="W205" s="53"/>
      <c r="X205" s="53"/>
      <c r="Y205" s="53"/>
      <c r="Z205" s="53"/>
    </row>
    <row r="206" spans="1:26" ht="15.75" customHeight="1" x14ac:dyDescent="0.3">
      <c r="A206" s="53"/>
      <c r="B206" s="53"/>
      <c r="C206" s="53"/>
      <c r="D206" s="53"/>
      <c r="E206" s="53"/>
      <c r="F206" s="53"/>
      <c r="G206" s="53"/>
      <c r="H206" s="53"/>
      <c r="I206" s="53"/>
      <c r="J206" s="53"/>
      <c r="K206" s="53"/>
      <c r="L206" s="53"/>
      <c r="M206" s="53"/>
      <c r="N206" s="53"/>
      <c r="O206" s="53"/>
      <c r="P206" s="53"/>
      <c r="Q206" s="53"/>
      <c r="R206" s="53"/>
      <c r="S206" s="53"/>
      <c r="T206" s="53"/>
      <c r="U206" s="53"/>
      <c r="V206" s="53"/>
      <c r="W206" s="53"/>
      <c r="X206" s="53"/>
      <c r="Y206" s="53"/>
      <c r="Z206" s="53"/>
    </row>
    <row r="207" spans="1:26" ht="15.75" customHeight="1" x14ac:dyDescent="0.3">
      <c r="A207" s="53"/>
      <c r="B207" s="53"/>
      <c r="C207" s="53"/>
      <c r="D207" s="53"/>
      <c r="E207" s="53"/>
      <c r="F207" s="53"/>
      <c r="G207" s="53"/>
      <c r="H207" s="53"/>
      <c r="I207" s="53"/>
      <c r="J207" s="53"/>
      <c r="K207" s="53"/>
      <c r="L207" s="53"/>
      <c r="M207" s="53"/>
      <c r="N207" s="53"/>
      <c r="O207" s="53"/>
      <c r="P207" s="53"/>
      <c r="Q207" s="53"/>
      <c r="R207" s="53"/>
      <c r="S207" s="53"/>
      <c r="T207" s="53"/>
      <c r="U207" s="53"/>
      <c r="V207" s="53"/>
      <c r="W207" s="53"/>
      <c r="X207" s="53"/>
      <c r="Y207" s="53"/>
      <c r="Z207" s="53"/>
    </row>
    <row r="208" spans="1:26" ht="15.75" customHeight="1" x14ac:dyDescent="0.3">
      <c r="A208" s="53"/>
      <c r="B208" s="53"/>
      <c r="C208" s="53"/>
      <c r="D208" s="53"/>
      <c r="E208" s="53"/>
      <c r="F208" s="53"/>
      <c r="G208" s="53"/>
      <c r="H208" s="53"/>
      <c r="I208" s="53"/>
      <c r="J208" s="53"/>
      <c r="K208" s="53"/>
      <c r="L208" s="53"/>
      <c r="M208" s="53"/>
      <c r="N208" s="53"/>
      <c r="O208" s="53"/>
      <c r="P208" s="53"/>
      <c r="Q208" s="53"/>
      <c r="R208" s="53"/>
      <c r="S208" s="53"/>
      <c r="T208" s="53"/>
      <c r="U208" s="53"/>
      <c r="V208" s="53"/>
      <c r="W208" s="53"/>
      <c r="X208" s="53"/>
      <c r="Y208" s="53"/>
      <c r="Z208" s="53"/>
    </row>
    <row r="209" spans="1:26" ht="15.75" customHeight="1" x14ac:dyDescent="0.3">
      <c r="A209" s="53"/>
      <c r="B209" s="53"/>
      <c r="C209" s="53"/>
      <c r="D209" s="53"/>
      <c r="E209" s="53"/>
      <c r="F209" s="53"/>
      <c r="G209" s="53"/>
      <c r="H209" s="53"/>
      <c r="I209" s="53"/>
      <c r="J209" s="53"/>
      <c r="K209" s="53"/>
      <c r="L209" s="53"/>
      <c r="M209" s="53"/>
      <c r="N209" s="53"/>
      <c r="O209" s="53"/>
      <c r="P209" s="53"/>
      <c r="Q209" s="53"/>
      <c r="R209" s="53"/>
      <c r="S209" s="53"/>
      <c r="T209" s="53"/>
      <c r="U209" s="53"/>
      <c r="V209" s="53"/>
      <c r="W209" s="53"/>
      <c r="X209" s="53"/>
      <c r="Y209" s="53"/>
      <c r="Z209" s="53"/>
    </row>
    <row r="210" spans="1:26" ht="15.75" customHeight="1" x14ac:dyDescent="0.3">
      <c r="A210" s="53"/>
      <c r="B210" s="53"/>
      <c r="C210" s="53"/>
      <c r="D210" s="53"/>
      <c r="E210" s="53"/>
      <c r="F210" s="53"/>
      <c r="G210" s="53"/>
      <c r="H210" s="53"/>
      <c r="I210" s="53"/>
      <c r="J210" s="53"/>
      <c r="K210" s="53"/>
      <c r="L210" s="53"/>
      <c r="M210" s="53"/>
      <c r="N210" s="53"/>
      <c r="O210" s="53"/>
      <c r="P210" s="53"/>
      <c r="Q210" s="53"/>
      <c r="R210" s="53"/>
      <c r="S210" s="53"/>
      <c r="T210" s="53"/>
      <c r="U210" s="53"/>
      <c r="V210" s="53"/>
      <c r="W210" s="53"/>
      <c r="X210" s="53"/>
      <c r="Y210" s="53"/>
      <c r="Z210" s="53"/>
    </row>
    <row r="211" spans="1:26" ht="15.75" customHeight="1" x14ac:dyDescent="0.3">
      <c r="A211" s="53"/>
      <c r="B211" s="53"/>
      <c r="C211" s="53"/>
      <c r="D211" s="53"/>
      <c r="E211" s="53"/>
      <c r="F211" s="53"/>
      <c r="G211" s="53"/>
      <c r="H211" s="53"/>
      <c r="I211" s="53"/>
      <c r="J211" s="53"/>
      <c r="K211" s="53"/>
      <c r="L211" s="53"/>
      <c r="M211" s="53"/>
      <c r="N211" s="53"/>
      <c r="O211" s="53"/>
      <c r="P211" s="53"/>
      <c r="Q211" s="53"/>
      <c r="R211" s="53"/>
      <c r="S211" s="53"/>
      <c r="T211" s="53"/>
      <c r="U211" s="53"/>
      <c r="V211" s="53"/>
      <c r="W211" s="53"/>
      <c r="X211" s="53"/>
      <c r="Y211" s="53"/>
      <c r="Z211" s="53"/>
    </row>
    <row r="212" spans="1:26" ht="15.75" customHeight="1" x14ac:dyDescent="0.3">
      <c r="A212" s="53"/>
      <c r="B212" s="53"/>
      <c r="C212" s="53"/>
      <c r="D212" s="53"/>
      <c r="E212" s="53"/>
      <c r="F212" s="53"/>
      <c r="G212" s="53"/>
      <c r="H212" s="53"/>
      <c r="I212" s="53"/>
      <c r="J212" s="53"/>
      <c r="K212" s="53"/>
      <c r="L212" s="53"/>
      <c r="M212" s="53"/>
      <c r="N212" s="53"/>
      <c r="O212" s="53"/>
      <c r="P212" s="53"/>
      <c r="Q212" s="53"/>
      <c r="R212" s="53"/>
      <c r="S212" s="53"/>
      <c r="T212" s="53"/>
      <c r="U212" s="53"/>
      <c r="V212" s="53"/>
      <c r="W212" s="53"/>
      <c r="X212" s="53"/>
      <c r="Y212" s="53"/>
      <c r="Z212" s="53"/>
    </row>
    <row r="213" spans="1:26" ht="15.75" customHeight="1" x14ac:dyDescent="0.3">
      <c r="A213" s="53"/>
      <c r="B213" s="53"/>
      <c r="C213" s="53"/>
      <c r="D213" s="53"/>
      <c r="E213" s="53"/>
      <c r="F213" s="53"/>
      <c r="G213" s="53"/>
      <c r="H213" s="53"/>
      <c r="I213" s="53"/>
      <c r="J213" s="53"/>
      <c r="K213" s="53"/>
      <c r="L213" s="53"/>
      <c r="M213" s="53"/>
      <c r="N213" s="53"/>
      <c r="O213" s="53"/>
      <c r="P213" s="53"/>
      <c r="Q213" s="53"/>
      <c r="R213" s="53"/>
      <c r="S213" s="53"/>
      <c r="T213" s="53"/>
      <c r="U213" s="53"/>
      <c r="V213" s="53"/>
      <c r="W213" s="53"/>
      <c r="X213" s="53"/>
      <c r="Y213" s="53"/>
      <c r="Z213" s="53"/>
    </row>
    <row r="214" spans="1:26" ht="15.75" customHeight="1" x14ac:dyDescent="0.3">
      <c r="A214" s="53"/>
      <c r="B214" s="53"/>
      <c r="C214" s="53"/>
      <c r="D214" s="53"/>
      <c r="E214" s="53"/>
      <c r="F214" s="53"/>
      <c r="G214" s="53"/>
      <c r="H214" s="53"/>
      <c r="I214" s="53"/>
      <c r="J214" s="53"/>
      <c r="K214" s="53"/>
      <c r="L214" s="53"/>
      <c r="M214" s="53"/>
      <c r="N214" s="53"/>
      <c r="O214" s="53"/>
      <c r="P214" s="53"/>
      <c r="Q214" s="53"/>
      <c r="R214" s="53"/>
      <c r="S214" s="53"/>
      <c r="T214" s="53"/>
      <c r="U214" s="53"/>
      <c r="V214" s="53"/>
      <c r="W214" s="53"/>
      <c r="X214" s="53"/>
      <c r="Y214" s="53"/>
      <c r="Z214" s="53"/>
    </row>
    <row r="215" spans="1:26" ht="15.75" customHeight="1" x14ac:dyDescent="0.3">
      <c r="A215" s="53"/>
      <c r="B215" s="53"/>
      <c r="C215" s="53"/>
      <c r="D215" s="53"/>
      <c r="E215" s="53"/>
      <c r="F215" s="53"/>
      <c r="G215" s="53"/>
      <c r="H215" s="53"/>
      <c r="I215" s="53"/>
      <c r="J215" s="53"/>
      <c r="K215" s="53"/>
      <c r="L215" s="53"/>
      <c r="M215" s="53"/>
      <c r="N215" s="53"/>
      <c r="O215" s="53"/>
      <c r="P215" s="53"/>
      <c r="Q215" s="53"/>
      <c r="R215" s="53"/>
      <c r="S215" s="53"/>
      <c r="T215" s="53"/>
      <c r="U215" s="53"/>
      <c r="V215" s="53"/>
      <c r="W215" s="53"/>
      <c r="X215" s="53"/>
      <c r="Y215" s="53"/>
      <c r="Z215" s="53"/>
    </row>
    <row r="216" spans="1:26" ht="15.75" customHeight="1" x14ac:dyDescent="0.3">
      <c r="A216" s="53"/>
      <c r="B216" s="53"/>
      <c r="C216" s="53"/>
      <c r="D216" s="53"/>
      <c r="E216" s="53"/>
      <c r="F216" s="53"/>
      <c r="G216" s="53"/>
      <c r="H216" s="53"/>
      <c r="I216" s="53"/>
      <c r="J216" s="53"/>
      <c r="K216" s="53"/>
      <c r="L216" s="53"/>
      <c r="M216" s="53"/>
      <c r="N216" s="53"/>
      <c r="O216" s="53"/>
      <c r="P216" s="53"/>
      <c r="Q216" s="53"/>
      <c r="R216" s="53"/>
      <c r="S216" s="53"/>
      <c r="T216" s="53"/>
      <c r="U216" s="53"/>
      <c r="V216" s="53"/>
      <c r="W216" s="53"/>
      <c r="X216" s="53"/>
      <c r="Y216" s="53"/>
      <c r="Z216" s="53"/>
    </row>
    <row r="217" spans="1:26" ht="15.75" customHeight="1" x14ac:dyDescent="0.3">
      <c r="A217" s="53"/>
      <c r="B217" s="53"/>
      <c r="C217" s="53"/>
      <c r="D217" s="53"/>
      <c r="E217" s="53"/>
      <c r="F217" s="53"/>
      <c r="G217" s="53"/>
      <c r="H217" s="53"/>
      <c r="I217" s="53"/>
      <c r="J217" s="53"/>
      <c r="K217" s="53"/>
      <c r="L217" s="53"/>
      <c r="M217" s="53"/>
      <c r="N217" s="53"/>
      <c r="O217" s="53"/>
      <c r="P217" s="53"/>
      <c r="Q217" s="53"/>
      <c r="R217" s="53"/>
      <c r="S217" s="53"/>
      <c r="T217" s="53"/>
      <c r="U217" s="53"/>
      <c r="V217" s="53"/>
      <c r="W217" s="53"/>
      <c r="X217" s="53"/>
      <c r="Y217" s="53"/>
      <c r="Z217" s="53"/>
    </row>
    <row r="218" spans="1:26" ht="15.75" customHeight="1" x14ac:dyDescent="0.3">
      <c r="A218" s="53"/>
      <c r="B218" s="53"/>
      <c r="C218" s="53"/>
      <c r="D218" s="53"/>
      <c r="E218" s="53"/>
      <c r="F218" s="53"/>
      <c r="G218" s="53"/>
      <c r="H218" s="53"/>
      <c r="I218" s="53"/>
      <c r="J218" s="53"/>
      <c r="K218" s="53"/>
      <c r="L218" s="53"/>
      <c r="M218" s="53"/>
      <c r="N218" s="53"/>
      <c r="O218" s="53"/>
      <c r="P218" s="53"/>
      <c r="Q218" s="53"/>
      <c r="R218" s="53"/>
      <c r="S218" s="53"/>
      <c r="T218" s="53"/>
      <c r="U218" s="53"/>
      <c r="V218" s="53"/>
      <c r="W218" s="53"/>
      <c r="X218" s="53"/>
      <c r="Y218" s="53"/>
      <c r="Z218" s="53"/>
    </row>
    <row r="219" spans="1:26" ht="15.75" customHeight="1" x14ac:dyDescent="0.3">
      <c r="A219" s="53"/>
      <c r="B219" s="53"/>
      <c r="C219" s="53"/>
      <c r="D219" s="53"/>
      <c r="E219" s="53"/>
      <c r="F219" s="53"/>
      <c r="G219" s="53"/>
      <c r="H219" s="53"/>
      <c r="I219" s="53"/>
      <c r="J219" s="53"/>
      <c r="K219" s="53"/>
      <c r="L219" s="53"/>
      <c r="M219" s="53"/>
      <c r="N219" s="53"/>
      <c r="O219" s="53"/>
      <c r="P219" s="53"/>
      <c r="Q219" s="53"/>
      <c r="R219" s="53"/>
      <c r="S219" s="53"/>
      <c r="T219" s="53"/>
      <c r="U219" s="53"/>
      <c r="V219" s="53"/>
      <c r="W219" s="53"/>
      <c r="X219" s="53"/>
      <c r="Y219" s="53"/>
      <c r="Z219" s="53"/>
    </row>
    <row r="220" spans="1:26" ht="15.75" customHeight="1" x14ac:dyDescent="0.3">
      <c r="A220" s="53"/>
      <c r="B220" s="53"/>
      <c r="C220" s="53"/>
      <c r="D220" s="53"/>
      <c r="E220" s="53"/>
      <c r="F220" s="53"/>
      <c r="G220" s="53"/>
      <c r="H220" s="53"/>
      <c r="I220" s="53"/>
      <c r="J220" s="53"/>
      <c r="K220" s="53"/>
      <c r="L220" s="53"/>
      <c r="M220" s="53"/>
      <c r="N220" s="53"/>
      <c r="O220" s="53"/>
      <c r="P220" s="53"/>
      <c r="Q220" s="53"/>
      <c r="R220" s="53"/>
      <c r="S220" s="53"/>
      <c r="T220" s="53"/>
      <c r="U220" s="53"/>
      <c r="V220" s="53"/>
      <c r="W220" s="53"/>
      <c r="X220" s="53"/>
      <c r="Y220" s="53"/>
      <c r="Z220" s="53"/>
    </row>
    <row r="221" spans="1:26" ht="15.75" customHeight="1" x14ac:dyDescent="0.25"/>
    <row r="222" spans="1:26" ht="15.75" customHeight="1" x14ac:dyDescent="0.25"/>
    <row r="223" spans="1:26" ht="15.75" customHeight="1" x14ac:dyDescent="0.25"/>
    <row r="224" spans="1:26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5">
    <mergeCell ref="A1:E1"/>
    <mergeCell ref="A8:D8"/>
    <mergeCell ref="A9:D9"/>
    <mergeCell ref="A10:D10"/>
    <mergeCell ref="A11:D11"/>
  </mergeCells>
  <printOptions horizontalCentered="1"/>
  <pageMargins left="0.25" right="0.25" top="0.75" bottom="0.75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5</vt:i4>
      </vt:variant>
    </vt:vector>
  </HeadingPairs>
  <TitlesOfParts>
    <vt:vector size="5" baseType="lpstr">
      <vt:lpstr>Valor anual do contrato</vt:lpstr>
      <vt:lpstr>TRABALHADOR RURAL</vt:lpstr>
      <vt:lpstr>Supervisor de Exploração Agríco</vt:lpstr>
      <vt:lpstr>MAT</vt:lpstr>
      <vt:lpstr>UNF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Erasto Gonçalves de Oliveira</dc:creator>
  <cp:lastModifiedBy>Márcia Rejane Damasceno Dias</cp:lastModifiedBy>
  <dcterms:created xsi:type="dcterms:W3CDTF">2024-08-06T15:02:17Z</dcterms:created>
  <dcterms:modified xsi:type="dcterms:W3CDTF">2025-05-16T19:33:51Z</dcterms:modified>
</cp:coreProperties>
</file>